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720" tabRatio="890"/>
  </bookViews>
  <sheets>
    <sheet name="IN_01_26" sheetId="35" r:id="rId1"/>
    <sheet name="Listado Fórmulas" sheetId="29" r:id="rId2"/>
    <sheet name="Listado Fórmulas (mat, mo, eq)" sheetId="38" r:id="rId3"/>
    <sheet name="PT ORGANISMOS" sheetId="2" r:id="rId4"/>
    <sheet name="Resumen Fórmulas" sheetId="1" r:id="rId5"/>
    <sheet name="Equipos" sheetId="36" r:id="rId6"/>
    <sheet name="Mov. Tierra" sheetId="3" r:id="rId7"/>
    <sheet name="Fundaciones" sheetId="5" r:id="rId8"/>
    <sheet name="Estruc. Resistente" sheetId="6" r:id="rId9"/>
    <sheet name="Cerramientos Ext. e Int." sheetId="7" r:id="rId10"/>
    <sheet name="Aislaciones" sheetId="8" r:id="rId11"/>
    <sheet name="Revoques" sheetId="9" r:id="rId12"/>
    <sheet name="Solados" sheetId="10" r:id="rId13"/>
    <sheet name="Techos" sheetId="11" r:id="rId14"/>
    <sheet name="Cielorrasos" sheetId="12" r:id="rId15"/>
    <sheet name="Revestimientos" sheetId="13" r:id="rId16"/>
    <sheet name="Carpintería" sheetId="14" r:id="rId17"/>
    <sheet name="Inst. Sanitaria" sheetId="15" r:id="rId18"/>
    <sheet name="Ints. Gas" sheetId="16" r:id="rId19"/>
    <sheet name="Ints. Elect." sheetId="17" r:id="rId20"/>
    <sheet name="Pintura" sheetId="18" r:id="rId21"/>
    <sheet name="Vidrios" sheetId="19" r:id="rId22"/>
    <sheet name="Varios" sheetId="20" r:id="rId23"/>
    <sheet name="Red Agua" sheetId="21" r:id="rId24"/>
    <sheet name="Red Cloaca" sheetId="22" r:id="rId25"/>
    <sheet name="Red Gas" sheetId="24" r:id="rId26"/>
    <sheet name="Red Elect" sheetId="23" r:id="rId27"/>
    <sheet name="Red Vial" sheetId="25" r:id="rId28"/>
    <sheet name="Dolar" sheetId="27" r:id="rId29"/>
    <sheet name="Flete" sheetId="26" r:id="rId30"/>
  </sheets>
  <externalReferences>
    <externalReference r:id="rId31"/>
    <externalReference r:id="rId32"/>
  </externalReferences>
  <definedNames>
    <definedName name="_xlnm._FilterDatabase" localSheetId="0" hidden="1">IN_01_26!$B$7:$E$7</definedName>
    <definedName name="_xlnm._FilterDatabase" localSheetId="3" hidden="1">'PT ORGANISMOS'!$A$5:$J$5</definedName>
    <definedName name="_xlnm.Print_Area" localSheetId="5">Equipos!$A$1:$R$31</definedName>
    <definedName name="_xlnm.Print_Area" localSheetId="1">'Listado Fórmulas'!$A$5:$G$157</definedName>
    <definedName name="_xlnm.Print_Area" localSheetId="2">'Listado Fórmulas (mat, mo, eq)'!$A$1:$I$157</definedName>
    <definedName name="_xlnm.Print_Area" localSheetId="3">'PT ORGANISMOS'!$A$1:$H$849</definedName>
    <definedName name="camion">Equipos!$Q$8</definedName>
    <definedName name="camionacopl">[1]Equipos!$Q$19</definedName>
    <definedName name="camionford">[1]Equipos!$Q$7</definedName>
    <definedName name="dfor_0.06.05.F" localSheetId="2">'[2]Mov. Tierra'!#REF!</definedName>
    <definedName name="dfor_1.10.03.F" localSheetId="2">'[2]Red de Agua'!#REF!</definedName>
    <definedName name="dfor_1.10.50.A" localSheetId="2">'[2]Red de Agua'!#REF!</definedName>
    <definedName name="dfor_1.10.50.B" localSheetId="2">'[2]Red de Agua'!#REF!</definedName>
    <definedName name="dfor_1.20.00.A" localSheetId="2">'[2]Red de Cloaca'!#REF!</definedName>
    <definedName name="dfor_1.20.00.B" localSheetId="2">'[2]Red de Cloaca'!#REF!</definedName>
    <definedName name="dfor_1.20.50.A" localSheetId="2">'[2]Red de Cloaca'!#REF!</definedName>
    <definedName name="dfor_1.20.50.B" localSheetId="2">'[2]Red de Cloaca'!#REF!</definedName>
    <definedName name="dfor_1.40.00.A" localSheetId="2">'[2]Red de Gas'!#REF!</definedName>
    <definedName name="Fecha" localSheetId="5">'[2]IN-04-15'!$D$3</definedName>
    <definedName name="for_0.06.05.F" localSheetId="2">'[2]Mov. Tierra'!#REF!</definedName>
    <definedName name="for_1.10.03.F" localSheetId="2">'[2]Red de Agua'!#REF!</definedName>
    <definedName name="for_1.10.50.A" localSheetId="2">'[2]Red de Agua'!#REF!</definedName>
    <definedName name="for_1.10.50.B" localSheetId="2">'[2]Red de Agua'!#REF!</definedName>
    <definedName name="for_1.20.00.A" localSheetId="2">'[2]Red de Cloaca'!#REF!</definedName>
    <definedName name="for_1.20.00.B" localSheetId="2">'[2]Red de Cloaca'!#REF!</definedName>
    <definedName name="for_1.20.50.A" localSheetId="2">'[2]Red de Cloaca'!#REF!</definedName>
    <definedName name="for_1.20.50.B" localSheetId="2">'[2]Red de Cloaca'!#REF!</definedName>
    <definedName name="for_1.40.00.A" localSheetId="2">'[2]Red de Gas'!#REF!</definedName>
    <definedName name="Insumos" localSheetId="5">'[2]IN-04-15'!$A$5:$D$441</definedName>
    <definedName name="motoniv">Equipos!$Q$10</definedName>
    <definedName name="pala_carg">Equipos!$Q$11</definedName>
    <definedName name="planchavib">[1]Equipos!$Q$20</definedName>
    <definedName name="planta_horm">Equipos!$Q$15</definedName>
    <definedName name="reglavib">[1]Equipos!$Q$21</definedName>
    <definedName name="retro">Equipos!$Q$9</definedName>
    <definedName name="rfor_0.06.05.F" localSheetId="2">'[2]Mov. Tierra'!#REF!</definedName>
    <definedName name="rfor_1.10.03.F" localSheetId="2">'[2]Red de Agua'!#REF!</definedName>
    <definedName name="rfor_1.10.50.A" localSheetId="2">'[2]Red de Agua'!#REF!</definedName>
    <definedName name="rfor_1.10.50.B" localSheetId="2">'[2]Red de Agua'!#REF!</definedName>
    <definedName name="rfor_1.20.00.A" localSheetId="2">'[2]Red de Cloaca'!#REF!</definedName>
    <definedName name="rfor_1.20.00.B" localSheetId="2">'[2]Red de Cloaca'!#REF!</definedName>
    <definedName name="rfor_1.20.50.A" localSheetId="2">'[2]Red de Cloaca'!#REF!</definedName>
    <definedName name="rfor_1.20.50.B" localSheetId="2">'[2]Red de Cloaca'!#REF!</definedName>
    <definedName name="rfor_1.40.00.A" localSheetId="2">'[2]Red de Gas'!#REF!</definedName>
    <definedName name="rodillodetiro">[1]Equipos!$Q$22</definedName>
    <definedName name="rodillopatacabraarr">[1]Equipos!$Q$23</definedName>
    <definedName name="rodillovibrarrast">[1]Equipos!$Q$24</definedName>
    <definedName name="tanqueacoplado">[1]Equipos!$Q$25</definedName>
    <definedName name="_xlnm.Print_Titles" localSheetId="10">Aislaciones!$2:$5</definedName>
    <definedName name="_xlnm.Print_Titles" localSheetId="16">Carpintería!$2:$5</definedName>
    <definedName name="_xlnm.Print_Titles" localSheetId="9">'Cerramientos Ext. e Int.'!$2:$5</definedName>
    <definedName name="_xlnm.Print_Titles" localSheetId="14">Cielorrasos!$2:$5</definedName>
    <definedName name="_xlnm.Print_Titles" localSheetId="28">Dolar!#REF!</definedName>
    <definedName name="_xlnm.Print_Titles" localSheetId="8">'Estruc. Resistente'!$2:$5</definedName>
    <definedName name="_xlnm.Print_Titles" localSheetId="29">Flete!$2:$5</definedName>
    <definedName name="_xlnm.Print_Titles" localSheetId="7">Fundaciones!$2:$5</definedName>
    <definedName name="_xlnm.Print_Titles" localSheetId="0">IN_01_26!$5:$6</definedName>
    <definedName name="_xlnm.Print_Titles" localSheetId="17">'Inst. Sanitaria'!$2:$5</definedName>
    <definedName name="_xlnm.Print_Titles" localSheetId="19">'Ints. Elect.'!$2:$5</definedName>
    <definedName name="_xlnm.Print_Titles" localSheetId="18">'Ints. Gas'!$2:$5</definedName>
    <definedName name="_xlnm.Print_Titles" localSheetId="1">'Listado Fórmulas'!$2:$4</definedName>
    <definedName name="_xlnm.Print_Titles" localSheetId="2">'Listado Fórmulas (mat, mo, eq)'!$2:$4</definedName>
    <definedName name="_xlnm.Print_Titles" localSheetId="6">'Mov. Tierra'!$2:$5</definedName>
    <definedName name="_xlnm.Print_Titles" localSheetId="20">Pintura!$2:$5</definedName>
    <definedName name="_xlnm.Print_Titles" localSheetId="23">'Red Agua'!$2:$5</definedName>
    <definedName name="_xlnm.Print_Titles" localSheetId="24">'Red Cloaca'!$2:$5</definedName>
    <definedName name="_xlnm.Print_Titles" localSheetId="26">'Red Elect'!$2:$5</definedName>
    <definedName name="_xlnm.Print_Titles" localSheetId="25">'Red Gas'!$2:$5</definedName>
    <definedName name="_xlnm.Print_Titles" localSheetId="27">'Red Vial'!$2:$5</definedName>
    <definedName name="_xlnm.Print_Titles" localSheetId="4">'Resumen Fórmulas'!$2:$4</definedName>
    <definedName name="_xlnm.Print_Titles" localSheetId="15">Revestimientos!$2:$5</definedName>
    <definedName name="_xlnm.Print_Titles" localSheetId="11">Revoques!$2:$5</definedName>
    <definedName name="_xlnm.Print_Titles" localSheetId="12">Solados!$2:$5</definedName>
    <definedName name="_xlnm.Print_Titles" localSheetId="13">Techos!$2:$5</definedName>
    <definedName name="_xlnm.Print_Titles" localSheetId="22">Varios!$2:$5</definedName>
    <definedName name="_xlnm.Print_Titles" localSheetId="21">Vidrios!$2:$5</definedName>
    <definedName name="topadora_d8k">Equipos!$Q$16</definedName>
    <definedName name="tractorengom">[1]Equipos!$Q$26</definedName>
    <definedName name="ufor_0.06.05.F" localSheetId="2">'[2]Mov. Tierra'!#REF!</definedName>
    <definedName name="ufor_1.10.03.F" localSheetId="2">'[2]Red de Agua'!#REF!</definedName>
    <definedName name="ufor_1.10.50.A" localSheetId="2">'[2]Red de Agua'!#REF!</definedName>
    <definedName name="ufor_1.10.50.B" localSheetId="2">'[2]Red de Agua'!#REF!</definedName>
    <definedName name="ufor_1.20.00.A" localSheetId="2">'[2]Red de Cloaca'!#REF!</definedName>
    <definedName name="ufor_1.20.00.B" localSheetId="2">'[2]Red de Cloaca'!#REF!</definedName>
    <definedName name="ufor_1.20.50.A" localSheetId="2">'[2]Red de Cloaca'!#REF!</definedName>
    <definedName name="ufor_1.20.50.B" localSheetId="2">'[2]Red de Cloaca'!#REF!</definedName>
    <definedName name="ufor_1.40.00.A" localSheetId="2">'[2]Red de Gas'!#REF!</definedName>
    <definedName name="vfor_0.06.05.F" localSheetId="2">'[2]Mov. Tierra'!#REF!</definedName>
    <definedName name="vfor_1.10.03.F" localSheetId="2">'[2]Red de Agua'!#REF!</definedName>
    <definedName name="vfor_1.10.50.A" localSheetId="2">'[2]Red de Agua'!#REF!</definedName>
    <definedName name="vfor_1.10.50.B" localSheetId="2">'[2]Red de Agua'!#REF!</definedName>
    <definedName name="vfor_1.20.00.A" localSheetId="2">'[2]Red de Cloaca'!#REF!</definedName>
    <definedName name="vfor_1.20.00.B" localSheetId="2">'[2]Red de Cloaca'!#REF!</definedName>
    <definedName name="vfor_1.20.50.A" localSheetId="2">'[2]Red de Cloaca'!#REF!</definedName>
    <definedName name="vfor_1.20.50.B" localSheetId="2">'[2]Red de Cloaca'!#REF!</definedName>
    <definedName name="vfor_1.40.00.A" localSheetId="2">'[2]Red de Gas'!#REF!</definedName>
    <definedName name="vibrocom_autop">Equipos!$Q$13</definedName>
    <definedName name="Z_D8392041_DA66_4755_A670_C1D45774EC77_.wvu.PrintArea" localSheetId="5" hidden="1">Equipos!$A$5:$Q$16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37" i="35" l="1"/>
  <c r="A2" i="1" l="1"/>
  <c r="A2" i="29" l="1"/>
  <c r="B2" i="6" l="1"/>
  <c r="B2" i="5"/>
  <c r="A2" i="3"/>
  <c r="E123" i="38" l="1"/>
  <c r="D123" i="38"/>
  <c r="C123" i="38"/>
  <c r="E122" i="38"/>
  <c r="D122" i="38"/>
  <c r="C122" i="38"/>
  <c r="E121" i="38"/>
  <c r="D121" i="38"/>
  <c r="C121" i="38"/>
  <c r="E120" i="38"/>
  <c r="D120" i="38"/>
  <c r="C120" i="38"/>
  <c r="E119" i="38"/>
  <c r="D119" i="38"/>
  <c r="C119" i="38"/>
  <c r="E118" i="38"/>
  <c r="D118" i="38"/>
  <c r="C118" i="38"/>
  <c r="E117" i="38"/>
  <c r="D117" i="38"/>
  <c r="C117" i="38"/>
  <c r="E116" i="38"/>
  <c r="D116" i="38"/>
  <c r="C116" i="38"/>
  <c r="E115" i="38"/>
  <c r="D115" i="38"/>
  <c r="C115" i="38"/>
  <c r="E114" i="38"/>
  <c r="D114" i="38"/>
  <c r="C114" i="38"/>
  <c r="E113" i="38"/>
  <c r="D113" i="38"/>
  <c r="C113" i="38"/>
  <c r="E112" i="38"/>
  <c r="D112" i="38"/>
  <c r="C112" i="38"/>
  <c r="E111" i="38"/>
  <c r="D111" i="38"/>
  <c r="C111" i="38"/>
  <c r="E110" i="38"/>
  <c r="D110" i="38"/>
  <c r="C110" i="38"/>
  <c r="E109" i="38"/>
  <c r="D109" i="38"/>
  <c r="C109" i="38"/>
  <c r="E108" i="38"/>
  <c r="D108" i="38"/>
  <c r="C108" i="38"/>
  <c r="E107" i="38"/>
  <c r="D107" i="38"/>
  <c r="C107" i="38"/>
  <c r="E106" i="38"/>
  <c r="D106" i="38"/>
  <c r="C106" i="38"/>
  <c r="E105" i="38"/>
  <c r="D105" i="38"/>
  <c r="C105" i="38"/>
  <c r="E104" i="38"/>
  <c r="D104" i="38"/>
  <c r="C104" i="38"/>
  <c r="E103" i="38"/>
  <c r="D103" i="38"/>
  <c r="C103" i="38"/>
  <c r="E102" i="38"/>
  <c r="D102" i="38"/>
  <c r="C102" i="38"/>
  <c r="E101" i="38"/>
  <c r="D101" i="38"/>
  <c r="C101" i="38"/>
  <c r="E100" i="38"/>
  <c r="D100" i="38"/>
  <c r="C100" i="38"/>
  <c r="E99" i="38"/>
  <c r="D99" i="38"/>
  <c r="C99" i="38"/>
  <c r="E98" i="38"/>
  <c r="D98" i="38"/>
  <c r="C98" i="38"/>
  <c r="E97" i="38"/>
  <c r="D97" i="38"/>
  <c r="C97" i="38"/>
  <c r="E96" i="38"/>
  <c r="D96" i="38"/>
  <c r="C96" i="38"/>
  <c r="E95" i="38"/>
  <c r="D95" i="38"/>
  <c r="C95" i="38"/>
  <c r="E94" i="38"/>
  <c r="D94" i="38"/>
  <c r="C94" i="38"/>
  <c r="E93" i="38"/>
  <c r="D93" i="38"/>
  <c r="C93" i="38"/>
  <c r="E92" i="38"/>
  <c r="D92" i="38"/>
  <c r="C92" i="38"/>
  <c r="E91" i="38"/>
  <c r="D91" i="38"/>
  <c r="C91" i="38"/>
  <c r="E90" i="38"/>
  <c r="D90" i="38"/>
  <c r="C90" i="38"/>
  <c r="E89" i="38"/>
  <c r="D89" i="38"/>
  <c r="C89" i="38"/>
  <c r="E88" i="38"/>
  <c r="D88" i="38"/>
  <c r="C88" i="38"/>
  <c r="E87" i="38"/>
  <c r="D87" i="38"/>
  <c r="C87" i="38"/>
  <c r="E86" i="38"/>
  <c r="D86" i="38"/>
  <c r="C86" i="38"/>
  <c r="E85" i="38"/>
  <c r="D85" i="38"/>
  <c r="C85" i="38"/>
  <c r="E84" i="38"/>
  <c r="D84" i="38"/>
  <c r="C84" i="38"/>
  <c r="E83" i="38"/>
  <c r="D83" i="38"/>
  <c r="C83" i="38"/>
  <c r="E82" i="38"/>
  <c r="D82" i="38"/>
  <c r="C82" i="38"/>
  <c r="E81" i="38"/>
  <c r="D81" i="38"/>
  <c r="C81" i="38"/>
  <c r="E80" i="38"/>
  <c r="D80" i="38"/>
  <c r="C80" i="38"/>
  <c r="E79" i="38"/>
  <c r="D79" i="38"/>
  <c r="C79" i="38"/>
  <c r="E78" i="38"/>
  <c r="D78" i="38"/>
  <c r="C78" i="38"/>
  <c r="E77" i="38"/>
  <c r="D77" i="38"/>
  <c r="C77" i="38"/>
  <c r="E76" i="38"/>
  <c r="D76" i="38"/>
  <c r="C76" i="38"/>
  <c r="E75" i="38"/>
  <c r="D75" i="38"/>
  <c r="C75" i="38"/>
  <c r="E74" i="38"/>
  <c r="D74" i="38"/>
  <c r="C74" i="38"/>
  <c r="E73" i="38"/>
  <c r="D73" i="38"/>
  <c r="C73" i="38"/>
  <c r="E72" i="38"/>
  <c r="D72" i="38"/>
  <c r="C72" i="38"/>
  <c r="E71" i="38"/>
  <c r="D71" i="38"/>
  <c r="C71" i="38"/>
  <c r="E70" i="38"/>
  <c r="D70" i="38"/>
  <c r="C70" i="38"/>
  <c r="E69" i="38"/>
  <c r="D69" i="38"/>
  <c r="C69" i="38"/>
  <c r="E68" i="38"/>
  <c r="D68" i="38"/>
  <c r="C68" i="38"/>
  <c r="E67" i="38"/>
  <c r="D67" i="38"/>
  <c r="C67" i="38"/>
  <c r="E66" i="38"/>
  <c r="D66" i="38"/>
  <c r="C66" i="38"/>
  <c r="E65" i="38"/>
  <c r="D65" i="38"/>
  <c r="C65" i="38"/>
  <c r="E64" i="38"/>
  <c r="D64" i="38"/>
  <c r="C64" i="38"/>
  <c r="E63" i="38"/>
  <c r="D63" i="38"/>
  <c r="C63" i="38"/>
  <c r="E62" i="38"/>
  <c r="D62" i="38"/>
  <c r="C62" i="38"/>
  <c r="E61" i="38"/>
  <c r="D61" i="38"/>
  <c r="C61" i="38"/>
  <c r="E60" i="38"/>
  <c r="D60" i="38"/>
  <c r="C60" i="38"/>
  <c r="E59" i="38"/>
  <c r="D59" i="38"/>
  <c r="C59" i="38"/>
  <c r="E58" i="38"/>
  <c r="D58" i="38"/>
  <c r="C58" i="38"/>
  <c r="E57" i="38"/>
  <c r="D57" i="38"/>
  <c r="C57" i="38"/>
  <c r="E56" i="38"/>
  <c r="D56" i="38"/>
  <c r="C56" i="38"/>
  <c r="E55" i="38"/>
  <c r="D55" i="38"/>
  <c r="C55" i="38"/>
  <c r="E54" i="38"/>
  <c r="D54" i="38"/>
  <c r="C54" i="38"/>
  <c r="E53" i="38"/>
  <c r="D53" i="38"/>
  <c r="C53" i="38"/>
  <c r="E52" i="38"/>
  <c r="D52" i="38"/>
  <c r="C52" i="38"/>
  <c r="E51" i="38"/>
  <c r="D51" i="38"/>
  <c r="C51" i="38"/>
  <c r="E50" i="38"/>
  <c r="D50" i="38"/>
  <c r="C50" i="38"/>
  <c r="E49" i="38"/>
  <c r="D49" i="38"/>
  <c r="C49" i="38"/>
  <c r="E48" i="38"/>
  <c r="D48" i="38"/>
  <c r="C48" i="38"/>
  <c r="E47" i="38"/>
  <c r="D47" i="38"/>
  <c r="C47" i="38"/>
  <c r="E46" i="38"/>
  <c r="D46" i="38"/>
  <c r="C46" i="38"/>
  <c r="E45" i="38"/>
  <c r="D45" i="38"/>
  <c r="C45" i="38"/>
  <c r="E44" i="38"/>
  <c r="D44" i="38"/>
  <c r="C44" i="38"/>
  <c r="E43" i="38"/>
  <c r="D43" i="38"/>
  <c r="C43" i="38"/>
  <c r="E42" i="38"/>
  <c r="D42" i="38"/>
  <c r="C42" i="38"/>
  <c r="E41" i="38"/>
  <c r="D41" i="38"/>
  <c r="C41" i="38"/>
  <c r="E40" i="38"/>
  <c r="D40" i="38"/>
  <c r="C40" i="38"/>
  <c r="E39" i="38"/>
  <c r="D39" i="38"/>
  <c r="C39" i="38"/>
  <c r="E38" i="38"/>
  <c r="D38" i="38"/>
  <c r="C38" i="38"/>
  <c r="E37" i="38"/>
  <c r="D37" i="38"/>
  <c r="C37" i="38"/>
  <c r="E36" i="38"/>
  <c r="D36" i="38"/>
  <c r="C36" i="38"/>
  <c r="E35" i="38"/>
  <c r="D35" i="38"/>
  <c r="C35" i="38"/>
  <c r="E34" i="38"/>
  <c r="D34" i="38"/>
  <c r="C34" i="38"/>
  <c r="E33" i="38"/>
  <c r="D33" i="38"/>
  <c r="C33" i="38"/>
  <c r="E32" i="38"/>
  <c r="D32" i="38"/>
  <c r="C32" i="38"/>
  <c r="E31" i="38"/>
  <c r="D31" i="38"/>
  <c r="C31" i="38"/>
  <c r="E30" i="38"/>
  <c r="D30" i="38"/>
  <c r="C30" i="38"/>
  <c r="E29" i="38"/>
  <c r="D29" i="38"/>
  <c r="C29" i="38"/>
  <c r="E28" i="38"/>
  <c r="D28" i="38"/>
  <c r="C28" i="38"/>
  <c r="E27" i="38"/>
  <c r="D27" i="38"/>
  <c r="C27" i="38"/>
  <c r="E26" i="38"/>
  <c r="D26" i="38"/>
  <c r="C26" i="38"/>
  <c r="E25" i="38"/>
  <c r="D25" i="38"/>
  <c r="C25" i="38"/>
  <c r="E24" i="38"/>
  <c r="D24" i="38"/>
  <c r="C24" i="38"/>
  <c r="E23" i="38"/>
  <c r="D23" i="38"/>
  <c r="C23" i="38"/>
  <c r="E22" i="38"/>
  <c r="D22" i="38"/>
  <c r="C22" i="38"/>
  <c r="E21" i="38"/>
  <c r="D21" i="38"/>
  <c r="C21" i="38"/>
  <c r="E20" i="38"/>
  <c r="D20" i="38"/>
  <c r="C20" i="38"/>
  <c r="E19" i="38"/>
  <c r="D19" i="38"/>
  <c r="C19" i="38"/>
  <c r="E18" i="38"/>
  <c r="D18" i="38"/>
  <c r="C18" i="38"/>
  <c r="E17" i="38"/>
  <c r="D17" i="38"/>
  <c r="C17" i="38"/>
  <c r="E16" i="38"/>
  <c r="D16" i="38"/>
  <c r="C16" i="38"/>
  <c r="E15" i="38"/>
  <c r="D15" i="38"/>
  <c r="C15" i="38"/>
  <c r="E14" i="38"/>
  <c r="D14" i="38"/>
  <c r="C14" i="38"/>
  <c r="E13" i="38"/>
  <c r="D13" i="38"/>
  <c r="C13" i="38"/>
  <c r="E12" i="38"/>
  <c r="D12" i="38"/>
  <c r="C12" i="38"/>
  <c r="E11" i="38"/>
  <c r="D11" i="38"/>
  <c r="C11" i="38"/>
  <c r="E10" i="38"/>
  <c r="D10" i="38"/>
  <c r="C10" i="38"/>
  <c r="E9" i="38"/>
  <c r="D9" i="38"/>
  <c r="C9" i="38"/>
  <c r="E8" i="38"/>
  <c r="D8" i="38"/>
  <c r="C8" i="38"/>
  <c r="E7" i="38"/>
  <c r="D7" i="38"/>
  <c r="C7" i="38"/>
  <c r="E6" i="38"/>
  <c r="D6" i="38"/>
  <c r="C6" i="38"/>
  <c r="E5" i="38"/>
  <c r="D5" i="38"/>
  <c r="C5" i="38"/>
  <c r="A2" i="38"/>
  <c r="L4" i="36"/>
  <c r="B54" i="3"/>
  <c r="A126" i="29"/>
  <c r="A225" i="1"/>
  <c r="C128" i="29"/>
  <c r="C121" i="29"/>
  <c r="C122" i="29"/>
  <c r="C123" i="29"/>
  <c r="C120" i="29"/>
  <c r="C119" i="29"/>
  <c r="C118" i="29"/>
  <c r="C117" i="29"/>
  <c r="C116" i="29"/>
  <c r="C115" i="29"/>
  <c r="C114" i="29"/>
  <c r="C113" i="29"/>
  <c r="C111" i="29"/>
  <c r="C112" i="29"/>
  <c r="C110" i="29"/>
  <c r="C100" i="29"/>
  <c r="C101" i="29"/>
  <c r="C102" i="29"/>
  <c r="C103" i="29"/>
  <c r="C104" i="29"/>
  <c r="C105" i="29"/>
  <c r="C106" i="29"/>
  <c r="C107" i="29"/>
  <c r="C108" i="29"/>
  <c r="C109" i="29"/>
  <c r="C99" i="29"/>
  <c r="C98" i="29"/>
  <c r="C92" i="29"/>
  <c r="C93" i="29"/>
  <c r="C94" i="29"/>
  <c r="C95" i="29"/>
  <c r="C96" i="29"/>
  <c r="C97" i="29"/>
  <c r="C91" i="29"/>
  <c r="C89" i="29"/>
  <c r="C90" i="29"/>
  <c r="C88" i="29"/>
  <c r="C84" i="29"/>
  <c r="C85" i="29"/>
  <c r="C86" i="29"/>
  <c r="C87" i="29"/>
  <c r="C83" i="29"/>
  <c r="C79" i="29"/>
  <c r="C80" i="29"/>
  <c r="C81" i="29"/>
  <c r="C82" i="29"/>
  <c r="C78" i="29"/>
  <c r="C77" i="29"/>
  <c r="C76" i="29"/>
  <c r="C73" i="29"/>
  <c r="C74" i="29"/>
  <c r="C75" i="29"/>
  <c r="C72" i="29"/>
  <c r="C68" i="29"/>
  <c r="C69" i="29"/>
  <c r="C70" i="29"/>
  <c r="C71" i="29"/>
  <c r="C67" i="29"/>
  <c r="C66" i="29"/>
  <c r="C65" i="29"/>
  <c r="C60" i="29"/>
  <c r="C61" i="29"/>
  <c r="C62" i="29"/>
  <c r="C63" i="29"/>
  <c r="C64" i="29"/>
  <c r="C59" i="29"/>
  <c r="C52" i="29"/>
  <c r="C53" i="29"/>
  <c r="C54" i="29"/>
  <c r="C55" i="29"/>
  <c r="C56" i="29"/>
  <c r="C57" i="29"/>
  <c r="C58" i="29"/>
  <c r="C51" i="29"/>
  <c r="A64" i="1"/>
  <c r="C43" i="29"/>
  <c r="C44" i="29"/>
  <c r="C45" i="29"/>
  <c r="C46" i="29"/>
  <c r="C47" i="29"/>
  <c r="C48" i="29"/>
  <c r="C49" i="29"/>
  <c r="C50" i="29"/>
  <c r="C42" i="29"/>
  <c r="C39" i="29"/>
  <c r="C40" i="29"/>
  <c r="C41" i="29"/>
  <c r="C38" i="29"/>
  <c r="C37" i="29"/>
  <c r="C28" i="29"/>
  <c r="C29" i="29"/>
  <c r="C30" i="29"/>
  <c r="C31" i="29"/>
  <c r="C32" i="29"/>
  <c r="C33" i="29"/>
  <c r="C34" i="29"/>
  <c r="C35" i="29"/>
  <c r="C36" i="29"/>
  <c r="C27" i="29"/>
  <c r="C18" i="29"/>
  <c r="C19" i="29"/>
  <c r="C20" i="29"/>
  <c r="C21" i="29"/>
  <c r="C22" i="29"/>
  <c r="C23" i="29"/>
  <c r="C24" i="29"/>
  <c r="C25" i="29"/>
  <c r="C26" i="29"/>
  <c r="C17" i="29"/>
  <c r="C14" i="29"/>
  <c r="C15" i="29"/>
  <c r="C16" i="29"/>
  <c r="C13" i="29"/>
  <c r="C6" i="29"/>
  <c r="C7" i="29"/>
  <c r="C8" i="29"/>
  <c r="C9" i="29"/>
  <c r="C10" i="29"/>
  <c r="C11" i="29"/>
  <c r="C12" i="29"/>
  <c r="C5" i="29"/>
  <c r="A132" i="29"/>
  <c r="E123" i="29"/>
  <c r="D123" i="29"/>
  <c r="E122" i="29"/>
  <c r="D122" i="29"/>
  <c r="E121" i="29"/>
  <c r="D121" i="29"/>
  <c r="E120" i="29"/>
  <c r="D120" i="29"/>
  <c r="E119" i="29"/>
  <c r="D119" i="29"/>
  <c r="E118" i="29"/>
  <c r="D118" i="29"/>
  <c r="E117" i="29"/>
  <c r="D117" i="29"/>
  <c r="E116" i="29"/>
  <c r="D116" i="29"/>
  <c r="E115" i="29"/>
  <c r="D115" i="29"/>
  <c r="E114" i="29"/>
  <c r="D114" i="29"/>
  <c r="E113" i="29"/>
  <c r="D113" i="29"/>
  <c r="E112" i="29"/>
  <c r="D112" i="29"/>
  <c r="E111" i="29"/>
  <c r="D111" i="29"/>
  <c r="E110" i="29"/>
  <c r="D110" i="29"/>
  <c r="E109" i="29"/>
  <c r="D109" i="29"/>
  <c r="E108" i="29"/>
  <c r="D108" i="29"/>
  <c r="E107" i="29"/>
  <c r="D107" i="29"/>
  <c r="E106" i="29"/>
  <c r="D106" i="29"/>
  <c r="E105" i="29"/>
  <c r="D105" i="29"/>
  <c r="E104" i="29"/>
  <c r="D104" i="29"/>
  <c r="E103" i="29"/>
  <c r="D103" i="29"/>
  <c r="E102" i="29"/>
  <c r="D102" i="29"/>
  <c r="E101" i="29"/>
  <c r="D101" i="29"/>
  <c r="E100" i="29"/>
  <c r="D100" i="29"/>
  <c r="E99" i="29"/>
  <c r="D99" i="29"/>
  <c r="E98" i="29"/>
  <c r="D98" i="29"/>
  <c r="E97" i="29"/>
  <c r="D97" i="29"/>
  <c r="E96" i="29"/>
  <c r="D96" i="29"/>
  <c r="E95" i="29"/>
  <c r="D95" i="29"/>
  <c r="E94" i="29"/>
  <c r="D94" i="29"/>
  <c r="E93" i="29"/>
  <c r="D93" i="29"/>
  <c r="E92" i="29"/>
  <c r="D92" i="29"/>
  <c r="E91" i="29"/>
  <c r="D91" i="29"/>
  <c r="E90" i="29"/>
  <c r="D90" i="29"/>
  <c r="E89" i="29"/>
  <c r="D89" i="29"/>
  <c r="E88" i="29"/>
  <c r="D88" i="29"/>
  <c r="E87" i="29"/>
  <c r="D87" i="29"/>
  <c r="E86" i="29"/>
  <c r="D86" i="29"/>
  <c r="E85" i="29"/>
  <c r="D85" i="29"/>
  <c r="E84" i="29"/>
  <c r="D84" i="29"/>
  <c r="E83" i="29"/>
  <c r="D83" i="29"/>
  <c r="E82" i="29"/>
  <c r="D82" i="29"/>
  <c r="E81" i="29"/>
  <c r="D81" i="29"/>
  <c r="E80" i="29"/>
  <c r="D80" i="29"/>
  <c r="E79" i="29"/>
  <c r="D79" i="29"/>
  <c r="E78" i="29"/>
  <c r="D78" i="29"/>
  <c r="E77" i="29"/>
  <c r="D77" i="29"/>
  <c r="E76" i="29"/>
  <c r="D76" i="29"/>
  <c r="E75" i="29"/>
  <c r="D75" i="29"/>
  <c r="E74" i="29"/>
  <c r="D74" i="29"/>
  <c r="E73" i="29"/>
  <c r="D73" i="29"/>
  <c r="E72" i="29"/>
  <c r="D72" i="29"/>
  <c r="E71" i="29"/>
  <c r="D71" i="29"/>
  <c r="E70" i="29"/>
  <c r="D70" i="29"/>
  <c r="E69" i="29"/>
  <c r="D69" i="29"/>
  <c r="E68" i="29"/>
  <c r="D68" i="29"/>
  <c r="E67" i="29"/>
  <c r="D67" i="29"/>
  <c r="E66" i="29"/>
  <c r="D66" i="29"/>
  <c r="E65" i="29"/>
  <c r="D65" i="29"/>
  <c r="E64" i="29"/>
  <c r="D64" i="29"/>
  <c r="E63" i="29"/>
  <c r="D63" i="29"/>
  <c r="E62" i="29"/>
  <c r="D62" i="29"/>
  <c r="E61" i="29"/>
  <c r="D61" i="29"/>
  <c r="E60" i="29"/>
  <c r="D60" i="29"/>
  <c r="E59" i="29"/>
  <c r="D59" i="29"/>
  <c r="E58" i="29"/>
  <c r="D58" i="29"/>
  <c r="E57" i="29"/>
  <c r="D57" i="29"/>
  <c r="E56" i="29"/>
  <c r="D56" i="29"/>
  <c r="E55" i="29"/>
  <c r="D55" i="29"/>
  <c r="E54" i="29"/>
  <c r="D54" i="29"/>
  <c r="E53" i="29"/>
  <c r="D53" i="29"/>
  <c r="E52" i="29"/>
  <c r="D52" i="29"/>
  <c r="E51" i="29"/>
  <c r="D51" i="29"/>
  <c r="E50" i="29"/>
  <c r="D50" i="29"/>
  <c r="E49" i="29"/>
  <c r="D49" i="29"/>
  <c r="E48" i="29"/>
  <c r="D48" i="29"/>
  <c r="E47" i="29"/>
  <c r="D47" i="29"/>
  <c r="E46" i="29"/>
  <c r="D46" i="29"/>
  <c r="E45" i="29"/>
  <c r="D45" i="29"/>
  <c r="E44" i="29"/>
  <c r="D44" i="29"/>
  <c r="E43" i="29"/>
  <c r="D43" i="29"/>
  <c r="E42" i="29"/>
  <c r="D42" i="29"/>
  <c r="E41" i="29"/>
  <c r="D41" i="29"/>
  <c r="E40" i="29"/>
  <c r="D40" i="29"/>
  <c r="E39" i="29"/>
  <c r="D39" i="29"/>
  <c r="E38" i="29"/>
  <c r="D38" i="29"/>
  <c r="E37" i="29"/>
  <c r="D37" i="29"/>
  <c r="E36" i="29"/>
  <c r="D36" i="29"/>
  <c r="E35" i="29"/>
  <c r="D35" i="29"/>
  <c r="E34" i="29"/>
  <c r="D34" i="29"/>
  <c r="E33" i="29"/>
  <c r="D33" i="29"/>
  <c r="E32" i="29"/>
  <c r="D32" i="29"/>
  <c r="E31" i="29"/>
  <c r="D31" i="29"/>
  <c r="E30" i="29"/>
  <c r="D30" i="29"/>
  <c r="E29" i="29"/>
  <c r="D29" i="29"/>
  <c r="E28" i="29"/>
  <c r="D28" i="29"/>
  <c r="E27" i="29"/>
  <c r="D27" i="29"/>
  <c r="E26" i="29"/>
  <c r="D26" i="29"/>
  <c r="E25" i="29"/>
  <c r="D25" i="29"/>
  <c r="E24" i="29"/>
  <c r="D24" i="29"/>
  <c r="E23" i="29"/>
  <c r="D23" i="29"/>
  <c r="E22" i="29"/>
  <c r="D22" i="29"/>
  <c r="E21" i="29"/>
  <c r="D21" i="29"/>
  <c r="E20" i="29"/>
  <c r="D20" i="29"/>
  <c r="E19" i="29"/>
  <c r="D19" i="29"/>
  <c r="E18" i="29"/>
  <c r="D18" i="29"/>
  <c r="E17" i="29"/>
  <c r="D17" i="29"/>
  <c r="E16" i="29"/>
  <c r="D16" i="29"/>
  <c r="E15" i="29"/>
  <c r="D15" i="29"/>
  <c r="E14" i="29"/>
  <c r="D14" i="29"/>
  <c r="E13" i="29"/>
  <c r="D13" i="29"/>
  <c r="E12" i="29"/>
  <c r="D12" i="29"/>
  <c r="E11" i="29"/>
  <c r="D11" i="29"/>
  <c r="E10" i="29"/>
  <c r="D10" i="29"/>
  <c r="E9" i="29"/>
  <c r="D9" i="29"/>
  <c r="E8" i="29"/>
  <c r="D8" i="29"/>
  <c r="E7" i="29"/>
  <c r="D7" i="29"/>
  <c r="E6" i="29"/>
  <c r="D6" i="29"/>
  <c r="E5" i="29"/>
  <c r="D5" i="29"/>
  <c r="B2" i="27"/>
  <c r="K8" i="27"/>
  <c r="C8" i="27"/>
  <c r="B8" i="27"/>
  <c r="D42" i="26"/>
  <c r="H42" i="26"/>
  <c r="P42" i="26"/>
  <c r="R42" i="26" s="1"/>
  <c r="D43" i="26"/>
  <c r="H43" i="26"/>
  <c r="P43" i="26"/>
  <c r="R43" i="26" s="1"/>
  <c r="D44" i="26"/>
  <c r="H44" i="26"/>
  <c r="P44" i="26"/>
  <c r="R44" i="26" s="1"/>
  <c r="A228" i="1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5" i="26"/>
  <c r="H25" i="26"/>
  <c r="D45" i="26"/>
  <c r="E24" i="26"/>
  <c r="I24" i="26" s="1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B10" i="26"/>
  <c r="C10" i="26"/>
  <c r="K10" i="26"/>
  <c r="B11" i="26"/>
  <c r="C11" i="26"/>
  <c r="K11" i="26"/>
  <c r="B12" i="26"/>
  <c r="C12" i="26"/>
  <c r="K12" i="26"/>
  <c r="P47" i="26"/>
  <c r="P46" i="26"/>
  <c r="R46" i="26" s="1"/>
  <c r="P45" i="26"/>
  <c r="P41" i="26"/>
  <c r="R41" i="26" s="1"/>
  <c r="P40" i="26"/>
  <c r="P39" i="26"/>
  <c r="P38" i="26"/>
  <c r="R38" i="26" s="1"/>
  <c r="P37" i="26"/>
  <c r="R37" i="26" s="1"/>
  <c r="P36" i="26"/>
  <c r="P35" i="26"/>
  <c r="P34" i="26"/>
  <c r="P33" i="26"/>
  <c r="R33" i="26" s="1"/>
  <c r="P32" i="26"/>
  <c r="P31" i="26"/>
  <c r="P30" i="26"/>
  <c r="P29" i="26"/>
  <c r="R29" i="26" s="1"/>
  <c r="P28" i="26"/>
  <c r="R28" i="26" s="1"/>
  <c r="P27" i="26"/>
  <c r="R27" i="26" s="1"/>
  <c r="P26" i="26"/>
  <c r="P25" i="26"/>
  <c r="R25" i="26" s="1"/>
  <c r="P24" i="26"/>
  <c r="P23" i="26"/>
  <c r="P22" i="26"/>
  <c r="R22" i="26" s="1"/>
  <c r="P21" i="26"/>
  <c r="R21" i="26" s="1"/>
  <c r="P20" i="26"/>
  <c r="P19" i="26"/>
  <c r="P18" i="26"/>
  <c r="P17" i="26"/>
  <c r="R17" i="26" s="1"/>
  <c r="P16" i="26"/>
  <c r="P15" i="26"/>
  <c r="P14" i="26"/>
  <c r="P13" i="26"/>
  <c r="R13" i="26" s="1"/>
  <c r="P12" i="26"/>
  <c r="R12" i="26" s="1"/>
  <c r="P11" i="26"/>
  <c r="R11" i="26" s="1"/>
  <c r="P10" i="26"/>
  <c r="P9" i="26"/>
  <c r="R9" i="26" s="1"/>
  <c r="P8" i="26"/>
  <c r="P7" i="26"/>
  <c r="P6" i="26"/>
  <c r="K13" i="26"/>
  <c r="C13" i="26"/>
  <c r="B13" i="26"/>
  <c r="K15" i="26"/>
  <c r="C15" i="26"/>
  <c r="B15" i="26"/>
  <c r="K14" i="26"/>
  <c r="C14" i="26"/>
  <c r="B14" i="26"/>
  <c r="K20" i="26"/>
  <c r="C20" i="26"/>
  <c r="B20" i="26"/>
  <c r="K19" i="26"/>
  <c r="C19" i="26"/>
  <c r="B19" i="26"/>
  <c r="K17" i="26"/>
  <c r="C17" i="26"/>
  <c r="B17" i="26"/>
  <c r="K16" i="26"/>
  <c r="C16" i="26"/>
  <c r="B16" i="26"/>
  <c r="K8" i="26"/>
  <c r="C8" i="26"/>
  <c r="B8" i="26"/>
  <c r="B2" i="26"/>
  <c r="C220" i="1"/>
  <c r="H220" i="1"/>
  <c r="C221" i="1"/>
  <c r="H221" i="1"/>
  <c r="C222" i="1"/>
  <c r="H222" i="1"/>
  <c r="H219" i="1"/>
  <c r="C219" i="1"/>
  <c r="A217" i="1"/>
  <c r="D61" i="25"/>
  <c r="C61" i="25"/>
  <c r="B61" i="25"/>
  <c r="D60" i="25"/>
  <c r="C60" i="25"/>
  <c r="B60" i="25"/>
  <c r="D58" i="25"/>
  <c r="C58" i="25"/>
  <c r="B58" i="25"/>
  <c r="D56" i="25"/>
  <c r="C56" i="25"/>
  <c r="B56" i="25"/>
  <c r="E53" i="25"/>
  <c r="D41" i="25"/>
  <c r="C41" i="25"/>
  <c r="B41" i="25"/>
  <c r="D40" i="25"/>
  <c r="C40" i="25"/>
  <c r="B40" i="25"/>
  <c r="D51" i="25"/>
  <c r="C51" i="25"/>
  <c r="B51" i="25"/>
  <c r="D50" i="25"/>
  <c r="C50" i="25"/>
  <c r="B50" i="25"/>
  <c r="D49" i="25"/>
  <c r="C49" i="25"/>
  <c r="B49" i="25"/>
  <c r="D48" i="25"/>
  <c r="C48" i="25"/>
  <c r="B48" i="25"/>
  <c r="D47" i="25"/>
  <c r="C47" i="25"/>
  <c r="B47" i="25"/>
  <c r="D45" i="25"/>
  <c r="C45" i="25"/>
  <c r="B45" i="25"/>
  <c r="D43" i="25"/>
  <c r="C43" i="25"/>
  <c r="B43" i="25"/>
  <c r="D42" i="25"/>
  <c r="C42" i="25"/>
  <c r="B42" i="25"/>
  <c r="D39" i="25"/>
  <c r="C39" i="25"/>
  <c r="B39" i="25"/>
  <c r="E36" i="25"/>
  <c r="D29" i="25"/>
  <c r="C29" i="25"/>
  <c r="B29" i="25"/>
  <c r="D31" i="25"/>
  <c r="C31" i="25"/>
  <c r="B31" i="25"/>
  <c r="D30" i="25"/>
  <c r="C30" i="25"/>
  <c r="B30" i="25"/>
  <c r="D33" i="25"/>
  <c r="C33" i="25"/>
  <c r="B33" i="25"/>
  <c r="D32" i="25"/>
  <c r="C32" i="25"/>
  <c r="B32" i="25"/>
  <c r="D27" i="25"/>
  <c r="C27" i="25"/>
  <c r="B27" i="25"/>
  <c r="D25" i="25"/>
  <c r="C25" i="25"/>
  <c r="B25" i="25"/>
  <c r="D24" i="25"/>
  <c r="C24" i="25"/>
  <c r="B24" i="25"/>
  <c r="D23" i="25"/>
  <c r="C23" i="25"/>
  <c r="B23" i="25"/>
  <c r="E20" i="25"/>
  <c r="D16" i="25"/>
  <c r="C16" i="25"/>
  <c r="B16" i="25"/>
  <c r="D11" i="25"/>
  <c r="C11" i="25"/>
  <c r="B11" i="25"/>
  <c r="D17" i="25"/>
  <c r="C17" i="25"/>
  <c r="B17" i="25"/>
  <c r="D14" i="25"/>
  <c r="C14" i="25"/>
  <c r="B14" i="25"/>
  <c r="D12" i="25"/>
  <c r="C12" i="25"/>
  <c r="B12" i="25"/>
  <c r="D10" i="25"/>
  <c r="C10" i="25"/>
  <c r="B10" i="25"/>
  <c r="D9" i="25"/>
  <c r="C9" i="25"/>
  <c r="B9" i="25"/>
  <c r="E6" i="25"/>
  <c r="B2" i="25"/>
  <c r="H196" i="1"/>
  <c r="C196" i="1"/>
  <c r="A194" i="1"/>
  <c r="D15" i="24"/>
  <c r="C15" i="24"/>
  <c r="B15" i="24"/>
  <c r="D13" i="24"/>
  <c r="C13" i="24"/>
  <c r="B13" i="24"/>
  <c r="D11" i="24"/>
  <c r="C11" i="24"/>
  <c r="B11" i="24"/>
  <c r="D10" i="24"/>
  <c r="C10" i="24"/>
  <c r="B10" i="24"/>
  <c r="D9" i="24"/>
  <c r="C9" i="24"/>
  <c r="B9" i="24"/>
  <c r="E6" i="24"/>
  <c r="B2" i="24"/>
  <c r="A212" i="1"/>
  <c r="H214" i="1"/>
  <c r="C214" i="1"/>
  <c r="A208" i="1"/>
  <c r="H210" i="1"/>
  <c r="C210" i="1"/>
  <c r="A204" i="1"/>
  <c r="H206" i="1"/>
  <c r="C206" i="1"/>
  <c r="H202" i="1"/>
  <c r="C202" i="1"/>
  <c r="A200" i="1"/>
  <c r="A199" i="1"/>
  <c r="D81" i="23"/>
  <c r="C81" i="23"/>
  <c r="B81" i="23"/>
  <c r="D79" i="23"/>
  <c r="C79" i="23"/>
  <c r="B79" i="23"/>
  <c r="D77" i="23"/>
  <c r="C77" i="23"/>
  <c r="B77" i="23"/>
  <c r="D76" i="23"/>
  <c r="C76" i="23"/>
  <c r="B76" i="23"/>
  <c r="D75" i="23"/>
  <c r="C75" i="23"/>
  <c r="B75" i="23"/>
  <c r="E72" i="23"/>
  <c r="D60" i="23"/>
  <c r="C60" i="23"/>
  <c r="B60" i="23"/>
  <c r="D59" i="23"/>
  <c r="C59" i="23"/>
  <c r="B59" i="23"/>
  <c r="D58" i="23"/>
  <c r="C58" i="23"/>
  <c r="B58" i="23"/>
  <c r="D67" i="23"/>
  <c r="C67" i="23"/>
  <c r="B67" i="23"/>
  <c r="D65" i="23"/>
  <c r="C65" i="23"/>
  <c r="B65" i="23"/>
  <c r="D63" i="23"/>
  <c r="C63" i="23"/>
  <c r="B63" i="23"/>
  <c r="D62" i="23"/>
  <c r="C62" i="23"/>
  <c r="B62" i="23"/>
  <c r="D61" i="23"/>
  <c r="C61" i="23"/>
  <c r="B61" i="23"/>
  <c r="D57" i="23"/>
  <c r="C57" i="23"/>
  <c r="B57" i="23"/>
  <c r="D56" i="23"/>
  <c r="C56" i="23"/>
  <c r="B56" i="23"/>
  <c r="D55" i="23"/>
  <c r="C55" i="23"/>
  <c r="B55" i="23"/>
  <c r="D54" i="23"/>
  <c r="C54" i="23"/>
  <c r="B54" i="23"/>
  <c r="D53" i="23"/>
  <c r="C53" i="23"/>
  <c r="B53" i="23"/>
  <c r="D52" i="23"/>
  <c r="C52" i="23"/>
  <c r="B52" i="23"/>
  <c r="E49" i="23"/>
  <c r="B36" i="23"/>
  <c r="C36" i="23"/>
  <c r="D36" i="23"/>
  <c r="D44" i="23"/>
  <c r="C44" i="23"/>
  <c r="B44" i="23"/>
  <c r="D42" i="23"/>
  <c r="C42" i="23"/>
  <c r="B42" i="23"/>
  <c r="D40" i="23"/>
  <c r="C40" i="23"/>
  <c r="B40" i="23"/>
  <c r="D39" i="23"/>
  <c r="C39" i="23"/>
  <c r="B39" i="23"/>
  <c r="D38" i="23"/>
  <c r="C38" i="23"/>
  <c r="B38" i="23"/>
  <c r="D37" i="23"/>
  <c r="C37" i="23"/>
  <c r="B37" i="23"/>
  <c r="D35" i="23"/>
  <c r="C35" i="23"/>
  <c r="B35" i="23"/>
  <c r="D34" i="23"/>
  <c r="C34" i="23"/>
  <c r="B34" i="23"/>
  <c r="D33" i="23"/>
  <c r="C33" i="23"/>
  <c r="B33" i="23"/>
  <c r="D32" i="23"/>
  <c r="C32" i="23"/>
  <c r="B32" i="23"/>
  <c r="E29" i="23"/>
  <c r="D17" i="23"/>
  <c r="C17" i="23"/>
  <c r="B17" i="23"/>
  <c r="D16" i="23"/>
  <c r="C16" i="23"/>
  <c r="B16" i="23"/>
  <c r="D24" i="23"/>
  <c r="C24" i="23"/>
  <c r="B24" i="23"/>
  <c r="D22" i="23"/>
  <c r="C22" i="23"/>
  <c r="B22" i="23"/>
  <c r="D20" i="23"/>
  <c r="C20" i="23"/>
  <c r="B20" i="23"/>
  <c r="D19" i="23"/>
  <c r="C19" i="23"/>
  <c r="B19" i="23"/>
  <c r="D18" i="23"/>
  <c r="C18" i="23"/>
  <c r="B18" i="23"/>
  <c r="D14" i="23"/>
  <c r="C14" i="23"/>
  <c r="B14" i="23"/>
  <c r="D13" i="23"/>
  <c r="C13" i="23"/>
  <c r="B13" i="23"/>
  <c r="D12" i="23"/>
  <c r="C12" i="23"/>
  <c r="B12" i="23"/>
  <c r="D11" i="23"/>
  <c r="C11" i="23"/>
  <c r="B11" i="23"/>
  <c r="E8" i="23"/>
  <c r="B2" i="23"/>
  <c r="C191" i="1"/>
  <c r="H191" i="1"/>
  <c r="H190" i="1"/>
  <c r="C190" i="1"/>
  <c r="A188" i="1"/>
  <c r="D33" i="22"/>
  <c r="C33" i="22"/>
  <c r="B33" i="22"/>
  <c r="D31" i="22"/>
  <c r="C31" i="22"/>
  <c r="B31" i="22"/>
  <c r="D29" i="22"/>
  <c r="C29" i="22"/>
  <c r="B29" i="22"/>
  <c r="D28" i="22"/>
  <c r="C28" i="22"/>
  <c r="B28" i="22"/>
  <c r="D27" i="22"/>
  <c r="C27" i="22"/>
  <c r="B27" i="22"/>
  <c r="D26" i="22"/>
  <c r="C26" i="22"/>
  <c r="B26" i="22"/>
  <c r="D25" i="22"/>
  <c r="C25" i="22"/>
  <c r="B25" i="22"/>
  <c r="E22" i="22"/>
  <c r="D19" i="22"/>
  <c r="C19" i="22"/>
  <c r="B19" i="22"/>
  <c r="D17" i="22"/>
  <c r="C17" i="22"/>
  <c r="B17" i="22"/>
  <c r="D15" i="22"/>
  <c r="C15" i="22"/>
  <c r="B15" i="22"/>
  <c r="D14" i="22"/>
  <c r="C14" i="22"/>
  <c r="B14" i="22"/>
  <c r="D13" i="22"/>
  <c r="C13" i="22"/>
  <c r="B13" i="22"/>
  <c r="D12" i="22"/>
  <c r="C12" i="22"/>
  <c r="B12" i="22"/>
  <c r="D11" i="22"/>
  <c r="C11" i="22"/>
  <c r="B11" i="22"/>
  <c r="D10" i="22"/>
  <c r="C10" i="22"/>
  <c r="B10" i="22"/>
  <c r="D9" i="22"/>
  <c r="C9" i="22"/>
  <c r="B9" i="22"/>
  <c r="E6" i="22"/>
  <c r="B2" i="22"/>
  <c r="C184" i="1"/>
  <c r="H184" i="1"/>
  <c r="C185" i="1"/>
  <c r="H185" i="1"/>
  <c r="H183" i="1"/>
  <c r="C183" i="1"/>
  <c r="A181" i="1"/>
  <c r="D51" i="21"/>
  <c r="C51" i="21"/>
  <c r="B51" i="21"/>
  <c r="D49" i="21"/>
  <c r="C49" i="21"/>
  <c r="B49" i="21"/>
  <c r="D47" i="21"/>
  <c r="C47" i="21"/>
  <c r="B47" i="21"/>
  <c r="D46" i="21"/>
  <c r="C46" i="21"/>
  <c r="B46" i="21"/>
  <c r="D45" i="21"/>
  <c r="C45" i="21"/>
  <c r="B45" i="21"/>
  <c r="D44" i="21"/>
  <c r="C44" i="21"/>
  <c r="B44" i="21"/>
  <c r="D43" i="21"/>
  <c r="C43" i="21"/>
  <c r="B43" i="21"/>
  <c r="D42" i="21"/>
  <c r="C42" i="21"/>
  <c r="B42" i="21"/>
  <c r="E39" i="21"/>
  <c r="D35" i="21"/>
  <c r="C35" i="21"/>
  <c r="B35" i="21"/>
  <c r="D33" i="21"/>
  <c r="C33" i="21"/>
  <c r="B33" i="21"/>
  <c r="D31" i="21"/>
  <c r="C31" i="21"/>
  <c r="B31" i="21"/>
  <c r="D30" i="21"/>
  <c r="C30" i="21"/>
  <c r="B30" i="21"/>
  <c r="D29" i="21"/>
  <c r="C29" i="21"/>
  <c r="B29" i="21"/>
  <c r="D28" i="21"/>
  <c r="C28" i="21"/>
  <c r="B28" i="21"/>
  <c r="D27" i="21"/>
  <c r="C27" i="21"/>
  <c r="B27" i="21"/>
  <c r="D26" i="21"/>
  <c r="C26" i="21"/>
  <c r="B26" i="21"/>
  <c r="E23" i="21"/>
  <c r="D20" i="21"/>
  <c r="C20" i="21"/>
  <c r="B20" i="21"/>
  <c r="D18" i="21"/>
  <c r="C18" i="21"/>
  <c r="B18" i="21"/>
  <c r="D16" i="21"/>
  <c r="C16" i="21"/>
  <c r="B16" i="21"/>
  <c r="D15" i="21"/>
  <c r="C15" i="21"/>
  <c r="B15" i="21"/>
  <c r="D14" i="21"/>
  <c r="C14" i="21"/>
  <c r="B14" i="21"/>
  <c r="D13" i="21"/>
  <c r="C13" i="21"/>
  <c r="B13" i="21"/>
  <c r="D12" i="21"/>
  <c r="C12" i="21"/>
  <c r="B12" i="21"/>
  <c r="D11" i="21"/>
  <c r="C11" i="21"/>
  <c r="B11" i="21"/>
  <c r="D10" i="21"/>
  <c r="C10" i="21"/>
  <c r="B10" i="21"/>
  <c r="D9" i="21"/>
  <c r="C9" i="21"/>
  <c r="B9" i="21"/>
  <c r="E6" i="21"/>
  <c r="B2" i="21"/>
  <c r="C169" i="1"/>
  <c r="H169" i="1"/>
  <c r="C170" i="1"/>
  <c r="H170" i="1"/>
  <c r="C171" i="1"/>
  <c r="H171" i="1"/>
  <c r="C172" i="1"/>
  <c r="H172" i="1"/>
  <c r="C173" i="1"/>
  <c r="H173" i="1"/>
  <c r="C174" i="1"/>
  <c r="H174" i="1"/>
  <c r="C175" i="1"/>
  <c r="H175" i="1"/>
  <c r="C176" i="1"/>
  <c r="H176" i="1"/>
  <c r="C177" i="1"/>
  <c r="H177" i="1"/>
  <c r="C178" i="1"/>
  <c r="H178" i="1"/>
  <c r="H168" i="1"/>
  <c r="C168" i="1"/>
  <c r="A166" i="1"/>
  <c r="D112" i="20"/>
  <c r="C112" i="20"/>
  <c r="B112" i="20"/>
  <c r="D117" i="20"/>
  <c r="C117" i="20"/>
  <c r="B117" i="20"/>
  <c r="D115" i="20"/>
  <c r="C115" i="20"/>
  <c r="B115" i="20"/>
  <c r="D113" i="20"/>
  <c r="C113" i="20"/>
  <c r="B113" i="20"/>
  <c r="E109" i="20"/>
  <c r="D106" i="20"/>
  <c r="C106" i="20"/>
  <c r="B106" i="20"/>
  <c r="D104" i="20"/>
  <c r="C104" i="20"/>
  <c r="B104" i="20"/>
  <c r="D102" i="20"/>
  <c r="C102" i="20"/>
  <c r="B102" i="20"/>
  <c r="E99" i="20"/>
  <c r="D91" i="20"/>
  <c r="C91" i="20"/>
  <c r="B91" i="20"/>
  <c r="D96" i="20"/>
  <c r="C96" i="20"/>
  <c r="B96" i="20"/>
  <c r="D94" i="20"/>
  <c r="C94" i="20"/>
  <c r="B94" i="20"/>
  <c r="D92" i="20"/>
  <c r="C92" i="20"/>
  <c r="B92" i="20"/>
  <c r="D90" i="20"/>
  <c r="C90" i="20"/>
  <c r="B90" i="20"/>
  <c r="E87" i="20"/>
  <c r="D82" i="20"/>
  <c r="C82" i="20"/>
  <c r="B82" i="20"/>
  <c r="D85" i="20"/>
  <c r="C85" i="20"/>
  <c r="B85" i="20"/>
  <c r="D83" i="20"/>
  <c r="C83" i="20"/>
  <c r="B83" i="20"/>
  <c r="E79" i="20"/>
  <c r="D76" i="20"/>
  <c r="C76" i="20"/>
  <c r="B76" i="20"/>
  <c r="D74" i="20"/>
  <c r="C74" i="20"/>
  <c r="B74" i="20"/>
  <c r="E71" i="20"/>
  <c r="D68" i="20"/>
  <c r="C68" i="20"/>
  <c r="B68" i="20"/>
  <c r="D66" i="20"/>
  <c r="C66" i="20"/>
  <c r="B66" i="20"/>
  <c r="E63" i="20"/>
  <c r="D60" i="20"/>
  <c r="C60" i="20"/>
  <c r="B60" i="20"/>
  <c r="D58" i="20"/>
  <c r="C58" i="20"/>
  <c r="B58" i="20"/>
  <c r="D57" i="20"/>
  <c r="C57" i="20"/>
  <c r="B57" i="20"/>
  <c r="E54" i="20"/>
  <c r="D53" i="20"/>
  <c r="C53" i="20"/>
  <c r="B53" i="20"/>
  <c r="D51" i="20"/>
  <c r="C51" i="20"/>
  <c r="B51" i="20"/>
  <c r="D49" i="20"/>
  <c r="C49" i="20"/>
  <c r="B49" i="20"/>
  <c r="D48" i="20"/>
  <c r="C48" i="20"/>
  <c r="B48" i="20"/>
  <c r="E45" i="20"/>
  <c r="D32" i="20"/>
  <c r="C32" i="20"/>
  <c r="B32" i="20"/>
  <c r="D31" i="20"/>
  <c r="C31" i="20"/>
  <c r="B31" i="20"/>
  <c r="D30" i="20"/>
  <c r="C30" i="20"/>
  <c r="B30" i="20"/>
  <c r="D29" i="20"/>
  <c r="C29" i="20"/>
  <c r="B29" i="20"/>
  <c r="D35" i="20"/>
  <c r="C35" i="20"/>
  <c r="B35" i="20"/>
  <c r="D34" i="20"/>
  <c r="C34" i="20"/>
  <c r="B34" i="20"/>
  <c r="D33" i="20"/>
  <c r="C33" i="20"/>
  <c r="B33" i="20"/>
  <c r="D42" i="20"/>
  <c r="C42" i="20"/>
  <c r="B42" i="20"/>
  <c r="D40" i="20"/>
  <c r="C40" i="20"/>
  <c r="B40" i="20"/>
  <c r="D38" i="20"/>
  <c r="C38" i="20"/>
  <c r="B38" i="20"/>
  <c r="D37" i="20"/>
  <c r="C37" i="20"/>
  <c r="B37" i="20"/>
  <c r="D36" i="20"/>
  <c r="C36" i="20"/>
  <c r="B36" i="20"/>
  <c r="E26" i="20"/>
  <c r="D23" i="20"/>
  <c r="C23" i="20"/>
  <c r="B23" i="20"/>
  <c r="D21" i="20"/>
  <c r="C21" i="20"/>
  <c r="B21" i="20"/>
  <c r="D20" i="20"/>
  <c r="C20" i="20"/>
  <c r="B20" i="20"/>
  <c r="D19" i="20"/>
  <c r="C19" i="20"/>
  <c r="B19" i="20"/>
  <c r="E16" i="20"/>
  <c r="D13" i="20"/>
  <c r="C13" i="20"/>
  <c r="B13" i="20"/>
  <c r="D11" i="20"/>
  <c r="C11" i="20"/>
  <c r="B11" i="20"/>
  <c r="D10" i="20"/>
  <c r="C10" i="20"/>
  <c r="B10" i="20"/>
  <c r="D9" i="20"/>
  <c r="C9" i="20"/>
  <c r="B9" i="20"/>
  <c r="E6" i="20"/>
  <c r="B2" i="20"/>
  <c r="H163" i="1"/>
  <c r="C163" i="1"/>
  <c r="A161" i="1"/>
  <c r="D11" i="19"/>
  <c r="C11" i="19"/>
  <c r="B11" i="19"/>
  <c r="D9" i="19"/>
  <c r="C9" i="19"/>
  <c r="B9" i="19"/>
  <c r="E6" i="19"/>
  <c r="B2" i="19"/>
  <c r="C153" i="1"/>
  <c r="H153" i="1"/>
  <c r="C154" i="1"/>
  <c r="H154" i="1"/>
  <c r="C155" i="1"/>
  <c r="H155" i="1"/>
  <c r="C156" i="1"/>
  <c r="H156" i="1"/>
  <c r="C157" i="1"/>
  <c r="H157" i="1"/>
  <c r="C158" i="1"/>
  <c r="H158" i="1"/>
  <c r="H152" i="1"/>
  <c r="C152" i="1"/>
  <c r="A150" i="1"/>
  <c r="D81" i="18"/>
  <c r="C81" i="18"/>
  <c r="B81" i="18"/>
  <c r="D79" i="18"/>
  <c r="C79" i="18"/>
  <c r="B79" i="18"/>
  <c r="D77" i="18"/>
  <c r="C77" i="18"/>
  <c r="B77" i="18"/>
  <c r="D76" i="18"/>
  <c r="C76" i="18"/>
  <c r="B76" i="18"/>
  <c r="E73" i="18"/>
  <c r="D70" i="18"/>
  <c r="C70" i="18"/>
  <c r="B70" i="18"/>
  <c r="D68" i="18"/>
  <c r="C68" i="18"/>
  <c r="B68" i="18"/>
  <c r="D66" i="18"/>
  <c r="C66" i="18"/>
  <c r="B66" i="18"/>
  <c r="D65" i="18"/>
  <c r="C65" i="18"/>
  <c r="B65" i="18"/>
  <c r="D64" i="18"/>
  <c r="C64" i="18"/>
  <c r="B64" i="18"/>
  <c r="E61" i="18"/>
  <c r="D58" i="18"/>
  <c r="C58" i="18"/>
  <c r="B58" i="18"/>
  <c r="D56" i="18"/>
  <c r="C56" i="18"/>
  <c r="B56" i="18"/>
  <c r="D54" i="18"/>
  <c r="C54" i="18"/>
  <c r="B54" i="18"/>
  <c r="D53" i="18"/>
  <c r="C53" i="18"/>
  <c r="B53" i="18"/>
  <c r="E50" i="18"/>
  <c r="D49" i="18"/>
  <c r="C49" i="18"/>
  <c r="B49" i="18"/>
  <c r="D47" i="18"/>
  <c r="C47" i="18"/>
  <c r="B47" i="18"/>
  <c r="D45" i="18"/>
  <c r="C45" i="18"/>
  <c r="B45" i="18"/>
  <c r="D44" i="18"/>
  <c r="C44" i="18"/>
  <c r="B44" i="18"/>
  <c r="D43" i="18"/>
  <c r="C43" i="18"/>
  <c r="B43" i="18"/>
  <c r="E40" i="18"/>
  <c r="D37" i="18"/>
  <c r="C37" i="18"/>
  <c r="B37" i="18"/>
  <c r="D35" i="18"/>
  <c r="C35" i="18"/>
  <c r="B35" i="18"/>
  <c r="D33" i="18"/>
  <c r="C33" i="18"/>
  <c r="B33" i="18"/>
  <c r="D32" i="18"/>
  <c r="C32" i="18"/>
  <c r="B32" i="18"/>
  <c r="E29" i="18"/>
  <c r="D26" i="18"/>
  <c r="C26" i="18"/>
  <c r="B26" i="18"/>
  <c r="D24" i="18"/>
  <c r="C24" i="18"/>
  <c r="B24" i="18"/>
  <c r="D22" i="18"/>
  <c r="C22" i="18"/>
  <c r="B22" i="18"/>
  <c r="D21" i="18"/>
  <c r="C21" i="18"/>
  <c r="B21" i="18"/>
  <c r="E18" i="18"/>
  <c r="D15" i="18"/>
  <c r="C15" i="18"/>
  <c r="B15" i="18"/>
  <c r="D13" i="18"/>
  <c r="C13" i="18"/>
  <c r="B13" i="18"/>
  <c r="D11" i="18"/>
  <c r="C11" i="18"/>
  <c r="B11" i="18"/>
  <c r="D10" i="18"/>
  <c r="C10" i="18"/>
  <c r="B10" i="18"/>
  <c r="D9" i="18"/>
  <c r="C9" i="18"/>
  <c r="B9" i="18"/>
  <c r="E6" i="18"/>
  <c r="B2" i="18"/>
  <c r="C146" i="1"/>
  <c r="H146" i="1"/>
  <c r="C147" i="1"/>
  <c r="H147" i="1"/>
  <c r="H145" i="1"/>
  <c r="C145" i="1"/>
  <c r="A143" i="1"/>
  <c r="D40" i="17"/>
  <c r="C40" i="17"/>
  <c r="B40" i="17"/>
  <c r="D48" i="17"/>
  <c r="C48" i="17"/>
  <c r="B48" i="17"/>
  <c r="D46" i="17"/>
  <c r="C46" i="17"/>
  <c r="B46" i="17"/>
  <c r="D44" i="17"/>
  <c r="C44" i="17"/>
  <c r="B44" i="17"/>
  <c r="D43" i="17"/>
  <c r="C43" i="17"/>
  <c r="B43" i="17"/>
  <c r="D42" i="17"/>
  <c r="C42" i="17"/>
  <c r="B42" i="17"/>
  <c r="D41" i="17"/>
  <c r="C41" i="17"/>
  <c r="B41" i="17"/>
  <c r="D39" i="17"/>
  <c r="C39" i="17"/>
  <c r="B39" i="17"/>
  <c r="D38" i="17"/>
  <c r="C38" i="17"/>
  <c r="B38" i="17"/>
  <c r="E35" i="17"/>
  <c r="D25" i="17"/>
  <c r="C25" i="17"/>
  <c r="B25" i="17"/>
  <c r="D32" i="17"/>
  <c r="C32" i="17"/>
  <c r="B32" i="17"/>
  <c r="D30" i="17"/>
  <c r="C30" i="17"/>
  <c r="B30" i="17"/>
  <c r="D28" i="17"/>
  <c r="C28" i="17"/>
  <c r="B28" i="17"/>
  <c r="D27" i="17"/>
  <c r="C27" i="17"/>
  <c r="B27" i="17"/>
  <c r="D26" i="17"/>
  <c r="C26" i="17"/>
  <c r="B26" i="17"/>
  <c r="D24" i="17"/>
  <c r="C24" i="17"/>
  <c r="B24" i="17"/>
  <c r="D23" i="17"/>
  <c r="C23" i="17"/>
  <c r="B23" i="17"/>
  <c r="E20" i="17"/>
  <c r="B11" i="17"/>
  <c r="C11" i="17"/>
  <c r="D11" i="17"/>
  <c r="D17" i="17"/>
  <c r="C17" i="17"/>
  <c r="B17" i="17"/>
  <c r="D15" i="17"/>
  <c r="C15" i="17"/>
  <c r="B15" i="17"/>
  <c r="D13" i="17"/>
  <c r="C13" i="17"/>
  <c r="B13" i="17"/>
  <c r="D12" i="17"/>
  <c r="C12" i="17"/>
  <c r="B12" i="17"/>
  <c r="D10" i="17"/>
  <c r="C10" i="17"/>
  <c r="B10" i="17"/>
  <c r="D9" i="17"/>
  <c r="C9" i="17"/>
  <c r="B9" i="17"/>
  <c r="E6" i="17"/>
  <c r="B2" i="17"/>
  <c r="C139" i="1"/>
  <c r="H139" i="1"/>
  <c r="C140" i="1"/>
  <c r="H140" i="1"/>
  <c r="C141" i="1"/>
  <c r="H141" i="1"/>
  <c r="C142" i="1"/>
  <c r="H142" i="1"/>
  <c r="H138" i="1"/>
  <c r="C138" i="1"/>
  <c r="A136" i="1"/>
  <c r="D72" i="16"/>
  <c r="C72" i="16"/>
  <c r="B72" i="16"/>
  <c r="D70" i="16"/>
  <c r="C70" i="16"/>
  <c r="B70" i="16"/>
  <c r="D69" i="16"/>
  <c r="C69" i="16"/>
  <c r="B69" i="16"/>
  <c r="D68" i="16"/>
  <c r="C68" i="16"/>
  <c r="B68" i="16"/>
  <c r="D78" i="16"/>
  <c r="C78" i="16"/>
  <c r="B78" i="16"/>
  <c r="D76" i="16"/>
  <c r="C76" i="16"/>
  <c r="B76" i="16"/>
  <c r="D74" i="16"/>
  <c r="C74" i="16"/>
  <c r="B74" i="16"/>
  <c r="D73" i="16"/>
  <c r="C73" i="16"/>
  <c r="B73" i="16"/>
  <c r="D71" i="16"/>
  <c r="C71" i="16"/>
  <c r="B71" i="16"/>
  <c r="D66" i="16"/>
  <c r="C66" i="16"/>
  <c r="B66" i="16"/>
  <c r="D65" i="16"/>
  <c r="C65" i="16"/>
  <c r="B65" i="16"/>
  <c r="E62" i="16"/>
  <c r="D59" i="16"/>
  <c r="C59" i="16"/>
  <c r="B59" i="16"/>
  <c r="D57" i="16"/>
  <c r="C57" i="16"/>
  <c r="B57" i="16"/>
  <c r="D55" i="16"/>
  <c r="C55" i="16"/>
  <c r="B55" i="16"/>
  <c r="D54" i="16"/>
  <c r="C54" i="16"/>
  <c r="B54" i="16"/>
  <c r="D53" i="16"/>
  <c r="C53" i="16"/>
  <c r="B53" i="16"/>
  <c r="E50" i="16"/>
  <c r="D48" i="16"/>
  <c r="C48" i="16"/>
  <c r="B48" i="16"/>
  <c r="D46" i="16"/>
  <c r="C46" i="16"/>
  <c r="B46" i="16"/>
  <c r="D44" i="16"/>
  <c r="C44" i="16"/>
  <c r="B44" i="16"/>
  <c r="D43" i="16"/>
  <c r="C43" i="16"/>
  <c r="B43" i="16"/>
  <c r="D42" i="16"/>
  <c r="C42" i="16"/>
  <c r="B42" i="16"/>
  <c r="D40" i="16"/>
  <c r="C40" i="16"/>
  <c r="B40" i="16"/>
  <c r="D39" i="16"/>
  <c r="C39" i="16"/>
  <c r="B39" i="16"/>
  <c r="E36" i="16"/>
  <c r="D27" i="16"/>
  <c r="C27" i="16"/>
  <c r="B27" i="16"/>
  <c r="D26" i="16"/>
  <c r="C26" i="16"/>
  <c r="B26" i="16"/>
  <c r="D33" i="16"/>
  <c r="C33" i="16"/>
  <c r="B33" i="16"/>
  <c r="D31" i="16"/>
  <c r="C31" i="16"/>
  <c r="B31" i="16"/>
  <c r="D29" i="16"/>
  <c r="C29" i="16"/>
  <c r="B29" i="16"/>
  <c r="D28" i="16"/>
  <c r="C28" i="16"/>
  <c r="B28" i="16"/>
  <c r="D24" i="16"/>
  <c r="C24" i="16"/>
  <c r="B24" i="16"/>
  <c r="D23" i="16"/>
  <c r="C23" i="16"/>
  <c r="B23" i="16"/>
  <c r="E20" i="16"/>
  <c r="D10" i="16"/>
  <c r="C10" i="16"/>
  <c r="B10" i="16"/>
  <c r="D17" i="16"/>
  <c r="C17" i="16"/>
  <c r="B17" i="16"/>
  <c r="D15" i="16"/>
  <c r="C15" i="16"/>
  <c r="B15" i="16"/>
  <c r="D13" i="16"/>
  <c r="C13" i="16"/>
  <c r="B13" i="16"/>
  <c r="D12" i="16"/>
  <c r="C12" i="16"/>
  <c r="B12" i="16"/>
  <c r="D9" i="16"/>
  <c r="C9" i="16"/>
  <c r="B9" i="16"/>
  <c r="E6" i="16"/>
  <c r="B2" i="16"/>
  <c r="H125" i="1"/>
  <c r="C125" i="1"/>
  <c r="H124" i="1"/>
  <c r="C124" i="1"/>
  <c r="C129" i="1"/>
  <c r="H129" i="1"/>
  <c r="C130" i="1"/>
  <c r="H130" i="1"/>
  <c r="C131" i="1"/>
  <c r="H131" i="1"/>
  <c r="C132" i="1"/>
  <c r="H132" i="1"/>
  <c r="C133" i="1"/>
  <c r="H133" i="1"/>
  <c r="C118" i="1"/>
  <c r="H118" i="1"/>
  <c r="C119" i="1"/>
  <c r="H119" i="1"/>
  <c r="C120" i="1"/>
  <c r="H120" i="1"/>
  <c r="H117" i="1"/>
  <c r="C117" i="1"/>
  <c r="A127" i="1"/>
  <c r="A122" i="1"/>
  <c r="A115" i="1"/>
  <c r="A114" i="1"/>
  <c r="D142" i="15"/>
  <c r="C142" i="15"/>
  <c r="B142" i="15"/>
  <c r="D148" i="15"/>
  <c r="C148" i="15"/>
  <c r="B148" i="15"/>
  <c r="D146" i="15"/>
  <c r="C146" i="15"/>
  <c r="B146" i="15"/>
  <c r="D144" i="15"/>
  <c r="C144" i="15"/>
  <c r="B144" i="15"/>
  <c r="D143" i="15"/>
  <c r="C143" i="15"/>
  <c r="B143" i="15"/>
  <c r="D141" i="15"/>
  <c r="C141" i="15"/>
  <c r="B141" i="15"/>
  <c r="E138" i="15"/>
  <c r="D135" i="15"/>
  <c r="C135" i="15"/>
  <c r="B135" i="15"/>
  <c r="D133" i="15"/>
  <c r="C133" i="15"/>
  <c r="B133" i="15"/>
  <c r="D131" i="15"/>
  <c r="C131" i="15"/>
  <c r="B131" i="15"/>
  <c r="D130" i="15"/>
  <c r="C130" i="15"/>
  <c r="B130" i="15"/>
  <c r="D129" i="15"/>
  <c r="C129" i="15"/>
  <c r="B129" i="15"/>
  <c r="E126" i="15"/>
  <c r="D123" i="15"/>
  <c r="C123" i="15"/>
  <c r="B123" i="15"/>
  <c r="D121" i="15"/>
  <c r="C121" i="15"/>
  <c r="B121" i="15"/>
  <c r="D119" i="15"/>
  <c r="C119" i="15"/>
  <c r="B119" i="15"/>
  <c r="E116" i="15"/>
  <c r="D113" i="15"/>
  <c r="C113" i="15"/>
  <c r="B113" i="15"/>
  <c r="D111" i="15"/>
  <c r="C111" i="15"/>
  <c r="B111" i="15"/>
  <c r="D109" i="15"/>
  <c r="C109" i="15"/>
  <c r="B109" i="15"/>
  <c r="D108" i="15"/>
  <c r="C108" i="15"/>
  <c r="B108" i="15"/>
  <c r="D107" i="15"/>
  <c r="C107" i="15"/>
  <c r="B107" i="15"/>
  <c r="D106" i="15"/>
  <c r="C106" i="15"/>
  <c r="B106" i="15"/>
  <c r="E103" i="15"/>
  <c r="D94" i="15"/>
  <c r="C94" i="15"/>
  <c r="B94" i="15"/>
  <c r="D93" i="15"/>
  <c r="C93" i="15"/>
  <c r="B93" i="15"/>
  <c r="D100" i="15"/>
  <c r="C100" i="15"/>
  <c r="B100" i="15"/>
  <c r="D98" i="15"/>
  <c r="C98" i="15"/>
  <c r="B98" i="15"/>
  <c r="D96" i="15"/>
  <c r="C96" i="15"/>
  <c r="B96" i="15"/>
  <c r="D95" i="15"/>
  <c r="C95" i="15"/>
  <c r="B95" i="15"/>
  <c r="E90" i="15"/>
  <c r="D85" i="15"/>
  <c r="C85" i="15"/>
  <c r="B85" i="15"/>
  <c r="D83" i="15"/>
  <c r="C83" i="15"/>
  <c r="B83" i="15"/>
  <c r="D81" i="15"/>
  <c r="C81" i="15"/>
  <c r="B81" i="15"/>
  <c r="D80" i="15"/>
  <c r="C80" i="15"/>
  <c r="B80" i="15"/>
  <c r="E77" i="15"/>
  <c r="D74" i="15"/>
  <c r="C74" i="15"/>
  <c r="B74" i="15"/>
  <c r="D72" i="15"/>
  <c r="C72" i="15"/>
  <c r="B72" i="15"/>
  <c r="D70" i="15"/>
  <c r="C70" i="15"/>
  <c r="B70" i="15"/>
  <c r="D69" i="15"/>
  <c r="C69" i="15"/>
  <c r="B69" i="15"/>
  <c r="E66" i="15"/>
  <c r="D61" i="15"/>
  <c r="C61" i="15"/>
  <c r="B61" i="15"/>
  <c r="D59" i="15"/>
  <c r="C59" i="15"/>
  <c r="B59" i="15"/>
  <c r="D57" i="15"/>
  <c r="C57" i="15"/>
  <c r="B57" i="15"/>
  <c r="D56" i="15"/>
  <c r="C56" i="15"/>
  <c r="B56" i="15"/>
  <c r="D55" i="15"/>
  <c r="C55" i="15"/>
  <c r="B55" i="15"/>
  <c r="D54" i="15"/>
  <c r="C54" i="15"/>
  <c r="B54" i="15"/>
  <c r="D53" i="15"/>
  <c r="C53" i="15"/>
  <c r="B53" i="15"/>
  <c r="D52" i="15"/>
  <c r="C52" i="15"/>
  <c r="B52" i="15"/>
  <c r="E49" i="15"/>
  <c r="D39" i="15"/>
  <c r="C39" i="15"/>
  <c r="B39" i="15"/>
  <c r="D38" i="15"/>
  <c r="C38" i="15"/>
  <c r="B38" i="15"/>
  <c r="D37" i="15"/>
  <c r="C37" i="15"/>
  <c r="B37" i="15"/>
  <c r="D48" i="15"/>
  <c r="C48" i="15"/>
  <c r="B48" i="15"/>
  <c r="D46" i="15"/>
  <c r="C46" i="15"/>
  <c r="B46" i="15"/>
  <c r="D44" i="15"/>
  <c r="C44" i="15"/>
  <c r="B44" i="15"/>
  <c r="D43" i="15"/>
  <c r="C43" i="15"/>
  <c r="B43" i="15"/>
  <c r="D42" i="15"/>
  <c r="C42" i="15"/>
  <c r="B42" i="15"/>
  <c r="D41" i="15"/>
  <c r="C41" i="15"/>
  <c r="B41" i="15"/>
  <c r="D40" i="15"/>
  <c r="C40" i="15"/>
  <c r="B40" i="15"/>
  <c r="E34" i="15"/>
  <c r="D25" i="15"/>
  <c r="C25" i="15"/>
  <c r="B25" i="15"/>
  <c r="D24" i="15"/>
  <c r="C24" i="15"/>
  <c r="B24" i="15"/>
  <c r="D31" i="15"/>
  <c r="C31" i="15"/>
  <c r="B31" i="15"/>
  <c r="D29" i="15"/>
  <c r="C29" i="15"/>
  <c r="B29" i="15"/>
  <c r="D27" i="15"/>
  <c r="C27" i="15"/>
  <c r="B27" i="15"/>
  <c r="D26" i="15"/>
  <c r="C26" i="15"/>
  <c r="B26" i="15"/>
  <c r="D23" i="15"/>
  <c r="C23" i="15"/>
  <c r="B23" i="15"/>
  <c r="E20" i="15"/>
  <c r="D17" i="15"/>
  <c r="C17" i="15"/>
  <c r="B17" i="15"/>
  <c r="D15" i="15"/>
  <c r="C15" i="15"/>
  <c r="B15" i="15"/>
  <c r="D13" i="15"/>
  <c r="C13" i="15"/>
  <c r="B13" i="15"/>
  <c r="D12" i="15"/>
  <c r="C12" i="15"/>
  <c r="B12" i="15"/>
  <c r="D11" i="15"/>
  <c r="C11" i="15"/>
  <c r="B11" i="15"/>
  <c r="E8" i="15"/>
  <c r="B2" i="15"/>
  <c r="C108" i="1"/>
  <c r="H108" i="1"/>
  <c r="C109" i="1"/>
  <c r="H109" i="1"/>
  <c r="C110" i="1"/>
  <c r="H110" i="1"/>
  <c r="C111" i="1"/>
  <c r="H111" i="1"/>
  <c r="H107" i="1"/>
  <c r="C107" i="1"/>
  <c r="A105" i="1"/>
  <c r="D54" i="14"/>
  <c r="C54" i="14"/>
  <c r="B54" i="14"/>
  <c r="D59" i="14"/>
  <c r="C59" i="14"/>
  <c r="B59" i="14"/>
  <c r="D57" i="14"/>
  <c r="C57" i="14"/>
  <c r="B57" i="14"/>
  <c r="D55" i="14"/>
  <c r="C55" i="14"/>
  <c r="B55" i="14"/>
  <c r="E51" i="14"/>
  <c r="D48" i="14"/>
  <c r="C48" i="14"/>
  <c r="B48" i="14"/>
  <c r="D46" i="14"/>
  <c r="C46" i="14"/>
  <c r="B46" i="14"/>
  <c r="D44" i="14"/>
  <c r="C44" i="14"/>
  <c r="B44" i="14"/>
  <c r="E41" i="14"/>
  <c r="D38" i="14"/>
  <c r="C38" i="14"/>
  <c r="B38" i="14"/>
  <c r="D36" i="14"/>
  <c r="C36" i="14"/>
  <c r="B36" i="14"/>
  <c r="D34" i="14"/>
  <c r="C34" i="14"/>
  <c r="B34" i="14"/>
  <c r="D33" i="14"/>
  <c r="C33" i="14"/>
  <c r="B33" i="14"/>
  <c r="D32" i="14"/>
  <c r="C32" i="14"/>
  <c r="B32" i="14"/>
  <c r="E29" i="14"/>
  <c r="D26" i="14"/>
  <c r="C26" i="14"/>
  <c r="B26" i="14"/>
  <c r="D24" i="14"/>
  <c r="C24" i="14"/>
  <c r="B24" i="14"/>
  <c r="D22" i="14"/>
  <c r="C22" i="14"/>
  <c r="B22" i="14"/>
  <c r="E19" i="14"/>
  <c r="D10" i="14"/>
  <c r="C10" i="14"/>
  <c r="B10" i="14"/>
  <c r="D16" i="14"/>
  <c r="C16" i="14"/>
  <c r="B16" i="14"/>
  <c r="D14" i="14"/>
  <c r="C14" i="14"/>
  <c r="B14" i="14"/>
  <c r="D12" i="14"/>
  <c r="C12" i="14"/>
  <c r="B12" i="14"/>
  <c r="D11" i="14"/>
  <c r="C11" i="14"/>
  <c r="B11" i="14"/>
  <c r="D9" i="14"/>
  <c r="C9" i="14"/>
  <c r="B9" i="14"/>
  <c r="E6" i="14"/>
  <c r="B2" i="14"/>
  <c r="C102" i="1"/>
  <c r="H102" i="1"/>
  <c r="H101" i="1"/>
  <c r="C101" i="1"/>
  <c r="A99" i="1"/>
  <c r="D20" i="13"/>
  <c r="C20" i="13"/>
  <c r="B20" i="13"/>
  <c r="D19" i="13"/>
  <c r="C19" i="13"/>
  <c r="B19" i="13"/>
  <c r="D25" i="13"/>
  <c r="C25" i="13"/>
  <c r="B25" i="13"/>
  <c r="D23" i="13"/>
  <c r="C23" i="13"/>
  <c r="B23" i="13"/>
  <c r="D21" i="13"/>
  <c r="C21" i="13"/>
  <c r="B21" i="13"/>
  <c r="E16" i="13"/>
  <c r="D13" i="13"/>
  <c r="C13" i="13"/>
  <c r="B13" i="13"/>
  <c r="D11" i="13"/>
  <c r="C11" i="13"/>
  <c r="B11" i="13"/>
  <c r="D9" i="13"/>
  <c r="C9" i="13"/>
  <c r="B9" i="13"/>
  <c r="E6" i="13"/>
  <c r="B2" i="13"/>
  <c r="C92" i="1"/>
  <c r="H92" i="1"/>
  <c r="C93" i="1"/>
  <c r="H93" i="1"/>
  <c r="C94" i="1"/>
  <c r="H94" i="1"/>
  <c r="C95" i="1"/>
  <c r="H95" i="1"/>
  <c r="C96" i="1"/>
  <c r="H96" i="1"/>
  <c r="H91" i="1"/>
  <c r="C91" i="1"/>
  <c r="A89" i="1"/>
  <c r="D77" i="12"/>
  <c r="C77" i="12"/>
  <c r="B77" i="12"/>
  <c r="D75" i="12"/>
  <c r="C75" i="12"/>
  <c r="B75" i="12"/>
  <c r="D73" i="12"/>
  <c r="C73" i="12"/>
  <c r="B73" i="12"/>
  <c r="E70" i="12"/>
  <c r="D62" i="12"/>
  <c r="C62" i="12"/>
  <c r="B62" i="12"/>
  <c r="D67" i="12"/>
  <c r="C67" i="12"/>
  <c r="B67" i="12"/>
  <c r="D65" i="12"/>
  <c r="C65" i="12"/>
  <c r="B65" i="12"/>
  <c r="D63" i="12"/>
  <c r="C63" i="12"/>
  <c r="B63" i="12"/>
  <c r="D61" i="12"/>
  <c r="C61" i="12"/>
  <c r="B61" i="12"/>
  <c r="E58" i="12"/>
  <c r="D50" i="12"/>
  <c r="C50" i="12"/>
  <c r="B50" i="12"/>
  <c r="D55" i="12"/>
  <c r="C55" i="12"/>
  <c r="B55" i="12"/>
  <c r="D53" i="12"/>
  <c r="C53" i="12"/>
  <c r="B53" i="12"/>
  <c r="D51" i="12"/>
  <c r="C51" i="12"/>
  <c r="B51" i="12"/>
  <c r="E47" i="12"/>
  <c r="D44" i="12"/>
  <c r="C44" i="12"/>
  <c r="B44" i="12"/>
  <c r="D42" i="12"/>
  <c r="C42" i="12"/>
  <c r="B42" i="12"/>
  <c r="D40" i="12"/>
  <c r="C40" i="12"/>
  <c r="B40" i="12"/>
  <c r="E37" i="12"/>
  <c r="B29" i="12"/>
  <c r="C29" i="12"/>
  <c r="D29" i="12"/>
  <c r="D34" i="12"/>
  <c r="C34" i="12"/>
  <c r="B34" i="12"/>
  <c r="D32" i="12"/>
  <c r="C32" i="12"/>
  <c r="B32" i="12"/>
  <c r="D30" i="12"/>
  <c r="C30" i="12"/>
  <c r="B30" i="12"/>
  <c r="D28" i="12"/>
  <c r="C28" i="12"/>
  <c r="B28" i="12"/>
  <c r="D27" i="12"/>
  <c r="C27" i="12"/>
  <c r="B27" i="12"/>
  <c r="D26" i="12"/>
  <c r="C26" i="12"/>
  <c r="B26" i="12"/>
  <c r="D25" i="12"/>
  <c r="C25" i="12"/>
  <c r="B25" i="12"/>
  <c r="D24" i="12"/>
  <c r="C24" i="12"/>
  <c r="B24" i="12"/>
  <c r="E21" i="12"/>
  <c r="D18" i="12"/>
  <c r="C18" i="12"/>
  <c r="B18" i="12"/>
  <c r="D16" i="12"/>
  <c r="C16" i="12"/>
  <c r="B16" i="12"/>
  <c r="D14" i="12"/>
  <c r="C14" i="12"/>
  <c r="B14" i="12"/>
  <c r="D13" i="12"/>
  <c r="C13" i="12"/>
  <c r="B13" i="12"/>
  <c r="D12" i="12"/>
  <c r="C12" i="12"/>
  <c r="B12" i="12"/>
  <c r="D11" i="12"/>
  <c r="C11" i="12"/>
  <c r="B11" i="12"/>
  <c r="D10" i="12"/>
  <c r="C10" i="12"/>
  <c r="B10" i="12"/>
  <c r="D9" i="12"/>
  <c r="C9" i="12"/>
  <c r="B9" i="12"/>
  <c r="E6" i="12"/>
  <c r="B2" i="12"/>
  <c r="C80" i="1"/>
  <c r="H80" i="1"/>
  <c r="C81" i="1"/>
  <c r="H81" i="1"/>
  <c r="C82" i="1"/>
  <c r="H82" i="1"/>
  <c r="C83" i="1"/>
  <c r="H83" i="1"/>
  <c r="C84" i="1"/>
  <c r="H84" i="1"/>
  <c r="C85" i="1"/>
  <c r="H85" i="1"/>
  <c r="C86" i="1"/>
  <c r="H86" i="1"/>
  <c r="H79" i="1"/>
  <c r="C79" i="1"/>
  <c r="A77" i="1"/>
  <c r="D112" i="11"/>
  <c r="C112" i="11"/>
  <c r="B112" i="11"/>
  <c r="D110" i="11"/>
  <c r="C110" i="11"/>
  <c r="B110" i="11"/>
  <c r="D108" i="11"/>
  <c r="C108" i="11"/>
  <c r="B108" i="11"/>
  <c r="D107" i="11"/>
  <c r="C107" i="11"/>
  <c r="B107" i="11"/>
  <c r="E104" i="11"/>
  <c r="D101" i="11"/>
  <c r="C101" i="11"/>
  <c r="B101" i="11"/>
  <c r="D99" i="11"/>
  <c r="C99" i="11"/>
  <c r="B99" i="11"/>
  <c r="D97" i="11"/>
  <c r="C97" i="11"/>
  <c r="B97" i="11"/>
  <c r="D96" i="11"/>
  <c r="C96" i="11"/>
  <c r="B96" i="11"/>
  <c r="D95" i="11"/>
  <c r="C95" i="11"/>
  <c r="B95" i="11"/>
  <c r="D94" i="11"/>
  <c r="C94" i="11"/>
  <c r="B94" i="11"/>
  <c r="D93" i="11"/>
  <c r="C93" i="11"/>
  <c r="B93" i="11"/>
  <c r="D92" i="11"/>
  <c r="C92" i="11"/>
  <c r="B92" i="11"/>
  <c r="D91" i="11"/>
  <c r="C91" i="11"/>
  <c r="B91" i="11"/>
  <c r="E88" i="11"/>
  <c r="D79" i="11"/>
  <c r="C79" i="11"/>
  <c r="B79" i="11"/>
  <c r="D78" i="11"/>
  <c r="C78" i="11"/>
  <c r="B78" i="11"/>
  <c r="D81" i="11"/>
  <c r="C81" i="11"/>
  <c r="B81" i="11"/>
  <c r="D80" i="11"/>
  <c r="C80" i="11"/>
  <c r="B80" i="11"/>
  <c r="D77" i="11"/>
  <c r="C77" i="11"/>
  <c r="B77" i="11"/>
  <c r="D85" i="11"/>
  <c r="C85" i="11"/>
  <c r="B85" i="11"/>
  <c r="D83" i="11"/>
  <c r="C83" i="11"/>
  <c r="B83" i="11"/>
  <c r="D76" i="11"/>
  <c r="C76" i="11"/>
  <c r="B76" i="11"/>
  <c r="D75" i="11"/>
  <c r="C75" i="11"/>
  <c r="B75" i="11"/>
  <c r="D74" i="11"/>
  <c r="C74" i="11"/>
  <c r="B74" i="11"/>
  <c r="E71" i="11"/>
  <c r="D62" i="11"/>
  <c r="C62" i="11"/>
  <c r="B62" i="11"/>
  <c r="D68" i="11"/>
  <c r="C68" i="11"/>
  <c r="B68" i="11"/>
  <c r="D66" i="11"/>
  <c r="C66" i="11"/>
  <c r="B66" i="11"/>
  <c r="D64" i="11"/>
  <c r="C64" i="11"/>
  <c r="B64" i="11"/>
  <c r="D63" i="11"/>
  <c r="C63" i="11"/>
  <c r="B63" i="11"/>
  <c r="E59" i="11"/>
  <c r="D56" i="11"/>
  <c r="C56" i="11"/>
  <c r="B56" i="11"/>
  <c r="D54" i="11"/>
  <c r="C54" i="11"/>
  <c r="B54" i="11"/>
  <c r="D52" i="11"/>
  <c r="C52" i="11"/>
  <c r="B52" i="11"/>
  <c r="D51" i="11"/>
  <c r="C51" i="11"/>
  <c r="B51" i="11"/>
  <c r="E48" i="11"/>
  <c r="D45" i="11"/>
  <c r="C45" i="11"/>
  <c r="B45" i="11"/>
  <c r="D43" i="11"/>
  <c r="C43" i="11"/>
  <c r="B43" i="11"/>
  <c r="D41" i="11"/>
  <c r="C41" i="11"/>
  <c r="B41" i="11"/>
  <c r="D40" i="11"/>
  <c r="C40" i="11"/>
  <c r="B40" i="11"/>
  <c r="E37" i="11"/>
  <c r="D29" i="11"/>
  <c r="C29" i="11"/>
  <c r="B29" i="11"/>
  <c r="D34" i="11"/>
  <c r="C34" i="11"/>
  <c r="B34" i="11"/>
  <c r="D32" i="11"/>
  <c r="C32" i="11"/>
  <c r="B32" i="11"/>
  <c r="D30" i="11"/>
  <c r="C30" i="11"/>
  <c r="B30" i="11"/>
  <c r="D28" i="11"/>
  <c r="C28" i="11"/>
  <c r="B28" i="11"/>
  <c r="D27" i="11"/>
  <c r="C27" i="11"/>
  <c r="B27" i="11"/>
  <c r="D26" i="11"/>
  <c r="C26" i="11"/>
  <c r="B26" i="11"/>
  <c r="D25" i="11"/>
  <c r="C25" i="11"/>
  <c r="B25" i="11"/>
  <c r="D24" i="11"/>
  <c r="C24" i="11"/>
  <c r="B24" i="11"/>
  <c r="E21" i="11"/>
  <c r="D14" i="11"/>
  <c r="C14" i="11"/>
  <c r="B14" i="11"/>
  <c r="D13" i="11"/>
  <c r="C13" i="11"/>
  <c r="B13" i="11"/>
  <c r="D12" i="11"/>
  <c r="C12" i="11"/>
  <c r="B12" i="11"/>
  <c r="D18" i="11"/>
  <c r="C18" i="11"/>
  <c r="B18" i="11"/>
  <c r="D16" i="11"/>
  <c r="C16" i="11"/>
  <c r="B16" i="11"/>
  <c r="D11" i="11"/>
  <c r="C11" i="11"/>
  <c r="B11" i="11"/>
  <c r="D10" i="11"/>
  <c r="C10" i="11"/>
  <c r="B10" i="11"/>
  <c r="D9" i="11"/>
  <c r="C9" i="11"/>
  <c r="B9" i="11"/>
  <c r="E6" i="11"/>
  <c r="B2" i="11"/>
  <c r="C67" i="1"/>
  <c r="H67" i="1"/>
  <c r="C68" i="1"/>
  <c r="H68" i="1"/>
  <c r="C69" i="1"/>
  <c r="H69" i="1"/>
  <c r="C70" i="1"/>
  <c r="H70" i="1"/>
  <c r="C71" i="1"/>
  <c r="H71" i="1"/>
  <c r="C72" i="1"/>
  <c r="H72" i="1"/>
  <c r="C73" i="1"/>
  <c r="H73" i="1"/>
  <c r="C74" i="1"/>
  <c r="H74" i="1"/>
  <c r="H66" i="1"/>
  <c r="C66" i="1"/>
  <c r="D111" i="10"/>
  <c r="C111" i="10"/>
  <c r="B111" i="10"/>
  <c r="D109" i="10"/>
  <c r="C109" i="10"/>
  <c r="B109" i="10"/>
  <c r="D107" i="10"/>
  <c r="C107" i="10"/>
  <c r="B107" i="10"/>
  <c r="D106" i="10"/>
  <c r="C106" i="10"/>
  <c r="B106" i="10"/>
  <c r="D105" i="10"/>
  <c r="C105" i="10"/>
  <c r="B105" i="10"/>
  <c r="E102" i="10"/>
  <c r="D99" i="10"/>
  <c r="C99" i="10"/>
  <c r="B99" i="10"/>
  <c r="D97" i="10"/>
  <c r="C97" i="10"/>
  <c r="B97" i="10"/>
  <c r="D95" i="10"/>
  <c r="C95" i="10"/>
  <c r="B95" i="10"/>
  <c r="D94" i="10"/>
  <c r="C94" i="10"/>
  <c r="B94" i="10"/>
  <c r="E91" i="10"/>
  <c r="D88" i="10"/>
  <c r="C88" i="10"/>
  <c r="B88" i="10"/>
  <c r="D86" i="10"/>
  <c r="C86" i="10"/>
  <c r="B86" i="10"/>
  <c r="D84" i="10"/>
  <c r="C84" i="10"/>
  <c r="B84" i="10"/>
  <c r="D83" i="10"/>
  <c r="C83" i="10"/>
  <c r="B83" i="10"/>
  <c r="E80" i="10"/>
  <c r="D72" i="10"/>
  <c r="C72" i="10"/>
  <c r="B72" i="10"/>
  <c r="D77" i="10"/>
  <c r="C77" i="10"/>
  <c r="B77" i="10"/>
  <c r="D75" i="10"/>
  <c r="C75" i="10"/>
  <c r="B75" i="10"/>
  <c r="D73" i="10"/>
  <c r="C73" i="10"/>
  <c r="B73" i="10"/>
  <c r="D71" i="10"/>
  <c r="C71" i="10"/>
  <c r="B71" i="10"/>
  <c r="D70" i="10"/>
  <c r="C70" i="10"/>
  <c r="B70" i="10"/>
  <c r="D69" i="10"/>
  <c r="C69" i="10"/>
  <c r="B69" i="10"/>
  <c r="E66" i="10"/>
  <c r="B59" i="10"/>
  <c r="C59" i="10"/>
  <c r="D59" i="10"/>
  <c r="D63" i="10"/>
  <c r="C63" i="10"/>
  <c r="B63" i="10"/>
  <c r="D61" i="10"/>
  <c r="C61" i="10"/>
  <c r="B61" i="10"/>
  <c r="D58" i="10"/>
  <c r="C58" i="10"/>
  <c r="B58" i="10"/>
  <c r="D57" i="10"/>
  <c r="C57" i="10"/>
  <c r="B57" i="10"/>
  <c r="E54" i="10"/>
  <c r="D53" i="10"/>
  <c r="C53" i="10"/>
  <c r="B53" i="10"/>
  <c r="D51" i="10"/>
  <c r="C51" i="10"/>
  <c r="B51" i="10"/>
  <c r="D49" i="10"/>
  <c r="C49" i="10"/>
  <c r="B49" i="10"/>
  <c r="D48" i="10"/>
  <c r="C48" i="10"/>
  <c r="B48" i="10"/>
  <c r="D47" i="10"/>
  <c r="C47" i="10"/>
  <c r="B47" i="10"/>
  <c r="D46" i="10"/>
  <c r="C46" i="10"/>
  <c r="B46" i="10"/>
  <c r="E43" i="10"/>
  <c r="D35" i="10"/>
  <c r="C35" i="10"/>
  <c r="B35" i="10"/>
  <c r="D40" i="10"/>
  <c r="C40" i="10"/>
  <c r="B40" i="10"/>
  <c r="D38" i="10"/>
  <c r="C38" i="10"/>
  <c r="B38" i="10"/>
  <c r="D36" i="10"/>
  <c r="C36" i="10"/>
  <c r="B36" i="10"/>
  <c r="D34" i="10"/>
  <c r="C34" i="10"/>
  <c r="B34" i="10"/>
  <c r="D33" i="10"/>
  <c r="C33" i="10"/>
  <c r="B33" i="10"/>
  <c r="E30" i="10"/>
  <c r="D27" i="10"/>
  <c r="C27" i="10"/>
  <c r="B27" i="10"/>
  <c r="D25" i="10"/>
  <c r="C25" i="10"/>
  <c r="B25" i="10"/>
  <c r="D23" i="10"/>
  <c r="C23" i="10"/>
  <c r="B23" i="10"/>
  <c r="D22" i="10"/>
  <c r="C22" i="10"/>
  <c r="B22" i="10"/>
  <c r="D21" i="10"/>
  <c r="C21" i="10"/>
  <c r="B21" i="10"/>
  <c r="E18" i="10"/>
  <c r="D15" i="10"/>
  <c r="C15" i="10"/>
  <c r="B15" i="10"/>
  <c r="D13" i="10"/>
  <c r="C13" i="10"/>
  <c r="B13" i="10"/>
  <c r="D11" i="10"/>
  <c r="C11" i="10"/>
  <c r="B11" i="10"/>
  <c r="D10" i="10"/>
  <c r="C10" i="10"/>
  <c r="B10" i="10"/>
  <c r="D9" i="10"/>
  <c r="C9" i="10"/>
  <c r="B9" i="10"/>
  <c r="E6" i="10"/>
  <c r="B2" i="10"/>
  <c r="C59" i="1"/>
  <c r="H59" i="1"/>
  <c r="C60" i="1"/>
  <c r="H60" i="1"/>
  <c r="C61" i="1"/>
  <c r="H61" i="1"/>
  <c r="H58" i="1"/>
  <c r="C58" i="1"/>
  <c r="A5" i="1"/>
  <c r="A17" i="1"/>
  <c r="A25" i="1"/>
  <c r="A39" i="1"/>
  <c r="A51" i="1"/>
  <c r="A56" i="1"/>
  <c r="D54" i="9"/>
  <c r="C54" i="9"/>
  <c r="B54" i="9"/>
  <c r="D52" i="9"/>
  <c r="C52" i="9"/>
  <c r="B52" i="9"/>
  <c r="D50" i="9"/>
  <c r="C50" i="9"/>
  <c r="B50" i="9"/>
  <c r="D49" i="9"/>
  <c r="C49" i="9"/>
  <c r="B49" i="9"/>
  <c r="D48" i="9"/>
  <c r="C48" i="9"/>
  <c r="B48" i="9"/>
  <c r="D47" i="9"/>
  <c r="C47" i="9"/>
  <c r="B47" i="9"/>
  <c r="E44" i="9"/>
  <c r="D41" i="9"/>
  <c r="C41" i="9"/>
  <c r="B41" i="9"/>
  <c r="D39" i="9"/>
  <c r="C39" i="9"/>
  <c r="B39" i="9"/>
  <c r="D37" i="9"/>
  <c r="C37" i="9"/>
  <c r="B37" i="9"/>
  <c r="D36" i="9"/>
  <c r="C36" i="9"/>
  <c r="B36" i="9"/>
  <c r="D35" i="9"/>
  <c r="C35" i="9"/>
  <c r="B35" i="9"/>
  <c r="D34" i="9"/>
  <c r="C34" i="9"/>
  <c r="B34" i="9"/>
  <c r="E31" i="9"/>
  <c r="D28" i="9"/>
  <c r="C28" i="9"/>
  <c r="B28" i="9"/>
  <c r="D26" i="9"/>
  <c r="C26" i="9"/>
  <c r="B26" i="9"/>
  <c r="D24" i="9"/>
  <c r="C24" i="9"/>
  <c r="B24" i="9"/>
  <c r="D23" i="9"/>
  <c r="C23" i="9"/>
  <c r="B23" i="9"/>
  <c r="D22" i="9"/>
  <c r="C22" i="9"/>
  <c r="B22" i="9"/>
  <c r="E19" i="9"/>
  <c r="D16" i="9"/>
  <c r="C16" i="9"/>
  <c r="B16" i="9"/>
  <c r="D14" i="9"/>
  <c r="C14" i="9"/>
  <c r="B14" i="9"/>
  <c r="D12" i="9"/>
  <c r="C12" i="9"/>
  <c r="B12" i="9"/>
  <c r="D11" i="9"/>
  <c r="C11" i="9"/>
  <c r="B11" i="9"/>
  <c r="D10" i="9"/>
  <c r="C10" i="9"/>
  <c r="B10" i="9"/>
  <c r="D9" i="9"/>
  <c r="C9" i="9"/>
  <c r="B9" i="9"/>
  <c r="E6" i="9"/>
  <c r="B2" i="9"/>
  <c r="H53" i="1"/>
  <c r="C53" i="1"/>
  <c r="D13" i="8"/>
  <c r="C13" i="8"/>
  <c r="B13" i="8"/>
  <c r="D11" i="8"/>
  <c r="C11" i="8"/>
  <c r="B11" i="8"/>
  <c r="D17" i="8"/>
  <c r="C17" i="8"/>
  <c r="B17" i="8"/>
  <c r="D15" i="8"/>
  <c r="C15" i="8"/>
  <c r="B15" i="8"/>
  <c r="D12" i="8"/>
  <c r="C12" i="8"/>
  <c r="B12" i="8"/>
  <c r="D10" i="8"/>
  <c r="C10" i="8"/>
  <c r="B10" i="8"/>
  <c r="D9" i="8"/>
  <c r="C9" i="8"/>
  <c r="B9" i="8"/>
  <c r="E6" i="8"/>
  <c r="B2" i="8"/>
  <c r="B2" i="7"/>
  <c r="C42" i="1"/>
  <c r="H42" i="1"/>
  <c r="C43" i="1"/>
  <c r="H43" i="1"/>
  <c r="C44" i="1"/>
  <c r="H44" i="1"/>
  <c r="C45" i="1"/>
  <c r="H45" i="1"/>
  <c r="C46" i="1"/>
  <c r="H46" i="1"/>
  <c r="C47" i="1"/>
  <c r="H47" i="1"/>
  <c r="C48" i="1"/>
  <c r="H48" i="1"/>
  <c r="C49" i="1"/>
  <c r="H49" i="1"/>
  <c r="C50" i="1"/>
  <c r="H50" i="1"/>
  <c r="H41" i="1"/>
  <c r="C41" i="1"/>
  <c r="D129" i="7"/>
  <c r="C129" i="7"/>
  <c r="B129" i="7"/>
  <c r="D128" i="7"/>
  <c r="C128" i="7"/>
  <c r="B128" i="7"/>
  <c r="D138" i="7"/>
  <c r="C138" i="7"/>
  <c r="B138" i="7"/>
  <c r="D136" i="7"/>
  <c r="C136" i="7"/>
  <c r="B136" i="7"/>
  <c r="D134" i="7"/>
  <c r="C134" i="7"/>
  <c r="B134" i="7"/>
  <c r="D133" i="7"/>
  <c r="C133" i="7"/>
  <c r="B133" i="7"/>
  <c r="D132" i="7"/>
  <c r="C132" i="7"/>
  <c r="B132" i="7"/>
  <c r="D131" i="7"/>
  <c r="C131" i="7"/>
  <c r="B131" i="7"/>
  <c r="D130" i="7"/>
  <c r="C130" i="7"/>
  <c r="B130" i="7"/>
  <c r="E125" i="7"/>
  <c r="D117" i="7"/>
  <c r="C117" i="7"/>
  <c r="B117" i="7"/>
  <c r="D116" i="7"/>
  <c r="C116" i="7"/>
  <c r="B116" i="7"/>
  <c r="D122" i="7"/>
  <c r="C122" i="7"/>
  <c r="B122" i="7"/>
  <c r="D120" i="7"/>
  <c r="C120" i="7"/>
  <c r="B120" i="7"/>
  <c r="D118" i="7"/>
  <c r="C118" i="7"/>
  <c r="B118" i="7"/>
  <c r="D115" i="7"/>
  <c r="C115" i="7"/>
  <c r="B115" i="7"/>
  <c r="D114" i="7"/>
  <c r="C114" i="7"/>
  <c r="B114" i="7"/>
  <c r="E111" i="7"/>
  <c r="D108" i="7"/>
  <c r="C108" i="7"/>
  <c r="B108" i="7"/>
  <c r="D106" i="7"/>
  <c r="C106" i="7"/>
  <c r="B106" i="7"/>
  <c r="D104" i="7"/>
  <c r="C104" i="7"/>
  <c r="B104" i="7"/>
  <c r="D103" i="7"/>
  <c r="C103" i="7"/>
  <c r="B103" i="7"/>
  <c r="D102" i="7"/>
  <c r="C102" i="7"/>
  <c r="B102" i="7"/>
  <c r="D101" i="7"/>
  <c r="C101" i="7"/>
  <c r="B101" i="7"/>
  <c r="E98" i="7"/>
  <c r="D95" i="7"/>
  <c r="C95" i="7"/>
  <c r="B95" i="7"/>
  <c r="D93" i="7"/>
  <c r="C93" i="7"/>
  <c r="B93" i="7"/>
  <c r="D91" i="7"/>
  <c r="C91" i="7"/>
  <c r="B91" i="7"/>
  <c r="D90" i="7"/>
  <c r="C90" i="7"/>
  <c r="B90" i="7"/>
  <c r="D89" i="7"/>
  <c r="C89" i="7"/>
  <c r="B89" i="7"/>
  <c r="D88" i="7"/>
  <c r="C88" i="7"/>
  <c r="B88" i="7"/>
  <c r="E85" i="7"/>
  <c r="D82" i="7"/>
  <c r="C82" i="7"/>
  <c r="B82" i="7"/>
  <c r="D80" i="7"/>
  <c r="C80" i="7"/>
  <c r="B80" i="7"/>
  <c r="D78" i="7"/>
  <c r="C78" i="7"/>
  <c r="B78" i="7"/>
  <c r="D77" i="7"/>
  <c r="C77" i="7"/>
  <c r="B77" i="7"/>
  <c r="D76" i="7"/>
  <c r="C76" i="7"/>
  <c r="B76" i="7"/>
  <c r="D75" i="7"/>
  <c r="C75" i="7"/>
  <c r="B75" i="7"/>
  <c r="E72" i="7"/>
  <c r="D69" i="7"/>
  <c r="C69" i="7"/>
  <c r="B69" i="7"/>
  <c r="D67" i="7"/>
  <c r="C67" i="7"/>
  <c r="B67" i="7"/>
  <c r="D65" i="7"/>
  <c r="C65" i="7"/>
  <c r="B65" i="7"/>
  <c r="D64" i="7"/>
  <c r="C64" i="7"/>
  <c r="B64" i="7"/>
  <c r="D63" i="7"/>
  <c r="C63" i="7"/>
  <c r="B63" i="7"/>
  <c r="D62" i="7"/>
  <c r="C62" i="7"/>
  <c r="B62" i="7"/>
  <c r="E59" i="7"/>
  <c r="D49" i="7"/>
  <c r="C49" i="7"/>
  <c r="B49" i="7"/>
  <c r="D56" i="7"/>
  <c r="C56" i="7"/>
  <c r="B56" i="7"/>
  <c r="D54" i="7"/>
  <c r="C54" i="7"/>
  <c r="B54" i="7"/>
  <c r="D52" i="7"/>
  <c r="C52" i="7"/>
  <c r="B52" i="7"/>
  <c r="D51" i="7"/>
  <c r="C51" i="7"/>
  <c r="B51" i="7"/>
  <c r="D50" i="7"/>
  <c r="C50" i="7"/>
  <c r="B50" i="7"/>
  <c r="D48" i="7"/>
  <c r="C48" i="7"/>
  <c r="B48" i="7"/>
  <c r="E45" i="7"/>
  <c r="D42" i="7"/>
  <c r="C42" i="7"/>
  <c r="B42" i="7"/>
  <c r="D40" i="7"/>
  <c r="C40" i="7"/>
  <c r="B40" i="7"/>
  <c r="D38" i="7"/>
  <c r="C38" i="7"/>
  <c r="B38" i="7"/>
  <c r="D37" i="7"/>
  <c r="C37" i="7"/>
  <c r="B37" i="7"/>
  <c r="D36" i="7"/>
  <c r="C36" i="7"/>
  <c r="B36" i="7"/>
  <c r="D35" i="7"/>
  <c r="C35" i="7"/>
  <c r="B35" i="7"/>
  <c r="E32" i="7"/>
  <c r="D29" i="7"/>
  <c r="C29" i="7"/>
  <c r="B29" i="7"/>
  <c r="D27" i="7"/>
  <c r="C27" i="7"/>
  <c r="B27" i="7"/>
  <c r="D25" i="7"/>
  <c r="C25" i="7"/>
  <c r="B25" i="7"/>
  <c r="D24" i="7"/>
  <c r="C24" i="7"/>
  <c r="B24" i="7"/>
  <c r="D23" i="7"/>
  <c r="C23" i="7"/>
  <c r="B23" i="7"/>
  <c r="D22" i="7"/>
  <c r="C22" i="7"/>
  <c r="B22" i="7"/>
  <c r="E19" i="7"/>
  <c r="D16" i="7"/>
  <c r="C16" i="7"/>
  <c r="B16" i="7"/>
  <c r="D14" i="7"/>
  <c r="C14" i="7"/>
  <c r="B14" i="7"/>
  <c r="D12" i="7"/>
  <c r="C12" i="7"/>
  <c r="B12" i="7"/>
  <c r="D11" i="7"/>
  <c r="C11" i="7"/>
  <c r="B11" i="7"/>
  <c r="D10" i="7"/>
  <c r="C10" i="7"/>
  <c r="B10" i="7"/>
  <c r="D9" i="7"/>
  <c r="C9" i="7"/>
  <c r="B9" i="7"/>
  <c r="E6" i="7"/>
  <c r="C28" i="1"/>
  <c r="H28" i="1"/>
  <c r="C29" i="1"/>
  <c r="H29" i="1"/>
  <c r="C30" i="1"/>
  <c r="H30" i="1"/>
  <c r="C31" i="1"/>
  <c r="H31" i="1"/>
  <c r="C32" i="1"/>
  <c r="H32" i="1"/>
  <c r="C33" i="1"/>
  <c r="H33" i="1"/>
  <c r="C34" i="1"/>
  <c r="H34" i="1"/>
  <c r="C35" i="1"/>
  <c r="H35" i="1"/>
  <c r="C36" i="1"/>
  <c r="H36" i="1"/>
  <c r="H27" i="1"/>
  <c r="C27" i="1"/>
  <c r="D146" i="6"/>
  <c r="C146" i="6"/>
  <c r="B146" i="6"/>
  <c r="D144" i="6"/>
  <c r="C144" i="6"/>
  <c r="B144" i="6"/>
  <c r="D142" i="6"/>
  <c r="C142" i="6"/>
  <c r="B142" i="6"/>
  <c r="D141" i="6"/>
  <c r="C141" i="6"/>
  <c r="B141" i="6"/>
  <c r="D140" i="6"/>
  <c r="C140" i="6"/>
  <c r="B140" i="6"/>
  <c r="D139" i="6"/>
  <c r="C139" i="6"/>
  <c r="B139" i="6"/>
  <c r="D138" i="6"/>
  <c r="C138" i="6"/>
  <c r="B138" i="6"/>
  <c r="E135" i="6"/>
  <c r="D132" i="6"/>
  <c r="C132" i="6"/>
  <c r="B132" i="6"/>
  <c r="D130" i="6"/>
  <c r="C130" i="6"/>
  <c r="B130" i="6"/>
  <c r="D128" i="6"/>
  <c r="C128" i="6"/>
  <c r="B128" i="6"/>
  <c r="D127" i="6"/>
  <c r="C127" i="6"/>
  <c r="B127" i="6"/>
  <c r="D126" i="6"/>
  <c r="C126" i="6"/>
  <c r="B126" i="6"/>
  <c r="D125" i="6"/>
  <c r="C125" i="6"/>
  <c r="B125" i="6"/>
  <c r="D124" i="6"/>
  <c r="C124" i="6"/>
  <c r="B124" i="6"/>
  <c r="E121" i="6"/>
  <c r="D112" i="6"/>
  <c r="C112" i="6"/>
  <c r="B112" i="6"/>
  <c r="D118" i="6"/>
  <c r="C118" i="6"/>
  <c r="B118" i="6"/>
  <c r="D116" i="6"/>
  <c r="C116" i="6"/>
  <c r="B116" i="6"/>
  <c r="D114" i="6"/>
  <c r="C114" i="6"/>
  <c r="B114" i="6"/>
  <c r="D113" i="6"/>
  <c r="C113" i="6"/>
  <c r="B113" i="6"/>
  <c r="D111" i="6"/>
  <c r="C111" i="6"/>
  <c r="B111" i="6"/>
  <c r="D110" i="6"/>
  <c r="C110" i="6"/>
  <c r="B110" i="6"/>
  <c r="E107" i="6"/>
  <c r="B99" i="6"/>
  <c r="C99" i="6"/>
  <c r="D99" i="6"/>
  <c r="D104" i="6"/>
  <c r="C104" i="6"/>
  <c r="B104" i="6"/>
  <c r="D102" i="6"/>
  <c r="C102" i="6"/>
  <c r="B102" i="6"/>
  <c r="D100" i="6"/>
  <c r="C100" i="6"/>
  <c r="B100" i="6"/>
  <c r="D98" i="6"/>
  <c r="C98" i="6"/>
  <c r="B98" i="6"/>
  <c r="D97" i="6"/>
  <c r="C97" i="6"/>
  <c r="B97" i="6"/>
  <c r="D96" i="6"/>
  <c r="C96" i="6"/>
  <c r="B96" i="6"/>
  <c r="D95" i="6"/>
  <c r="C95" i="6"/>
  <c r="B95" i="6"/>
  <c r="E92" i="6"/>
  <c r="D84" i="6"/>
  <c r="C84" i="6"/>
  <c r="B84" i="6"/>
  <c r="D83" i="6"/>
  <c r="C83" i="6"/>
  <c r="B83" i="6"/>
  <c r="D89" i="6"/>
  <c r="C89" i="6"/>
  <c r="B89" i="6"/>
  <c r="D87" i="6"/>
  <c r="C87" i="6"/>
  <c r="B87" i="6"/>
  <c r="D85" i="6"/>
  <c r="C85" i="6"/>
  <c r="B85" i="6"/>
  <c r="D82" i="6"/>
  <c r="C82" i="6"/>
  <c r="B82" i="6"/>
  <c r="D81" i="6"/>
  <c r="C81" i="6"/>
  <c r="B81" i="6"/>
  <c r="D80" i="6"/>
  <c r="C80" i="6"/>
  <c r="B80" i="6"/>
  <c r="D79" i="6"/>
  <c r="C79" i="6"/>
  <c r="B79" i="6"/>
  <c r="E76" i="6"/>
  <c r="D73" i="6"/>
  <c r="C73" i="6"/>
  <c r="B73" i="6"/>
  <c r="D71" i="6"/>
  <c r="C71" i="6"/>
  <c r="B71" i="6"/>
  <c r="D69" i="6"/>
  <c r="C69" i="6"/>
  <c r="B69" i="6"/>
  <c r="D68" i="6"/>
  <c r="C68" i="6"/>
  <c r="B68" i="6"/>
  <c r="D67" i="6"/>
  <c r="C67" i="6"/>
  <c r="B67" i="6"/>
  <c r="D66" i="6"/>
  <c r="C66" i="6"/>
  <c r="B66" i="6"/>
  <c r="D65" i="6"/>
  <c r="C65" i="6"/>
  <c r="B65" i="6"/>
  <c r="E62" i="6"/>
  <c r="D59" i="6"/>
  <c r="C59" i="6"/>
  <c r="B59" i="6"/>
  <c r="D57" i="6"/>
  <c r="C57" i="6"/>
  <c r="B57" i="6"/>
  <c r="D55" i="6"/>
  <c r="C55" i="6"/>
  <c r="B55" i="6"/>
  <c r="D54" i="6"/>
  <c r="C54" i="6"/>
  <c r="B54" i="6"/>
  <c r="D53" i="6"/>
  <c r="C53" i="6"/>
  <c r="B53" i="6"/>
  <c r="D52" i="6"/>
  <c r="C52" i="6"/>
  <c r="B52" i="6"/>
  <c r="D51" i="6"/>
  <c r="C51" i="6"/>
  <c r="B51" i="6"/>
  <c r="E48" i="6"/>
  <c r="D45" i="6"/>
  <c r="C45" i="6"/>
  <c r="B45" i="6"/>
  <c r="D43" i="6"/>
  <c r="C43" i="6"/>
  <c r="B43" i="6"/>
  <c r="D41" i="6"/>
  <c r="C41" i="6"/>
  <c r="B41" i="6"/>
  <c r="D40" i="6"/>
  <c r="C40" i="6"/>
  <c r="B40" i="6"/>
  <c r="D39" i="6"/>
  <c r="C39" i="6"/>
  <c r="B39" i="6"/>
  <c r="D38" i="6"/>
  <c r="C38" i="6"/>
  <c r="B38" i="6"/>
  <c r="D37" i="6"/>
  <c r="C37" i="6"/>
  <c r="B37" i="6"/>
  <c r="E34" i="6"/>
  <c r="D31" i="6"/>
  <c r="C31" i="6"/>
  <c r="B31" i="6"/>
  <c r="D29" i="6"/>
  <c r="C29" i="6"/>
  <c r="B29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E20" i="6"/>
  <c r="D11" i="6"/>
  <c r="C11" i="6"/>
  <c r="B11" i="6"/>
  <c r="D10" i="6"/>
  <c r="C10" i="6"/>
  <c r="B10" i="6"/>
  <c r="D17" i="6"/>
  <c r="C17" i="6"/>
  <c r="B17" i="6"/>
  <c r="D15" i="6"/>
  <c r="C15" i="6"/>
  <c r="B15" i="6"/>
  <c r="D13" i="6"/>
  <c r="C13" i="6"/>
  <c r="B13" i="6"/>
  <c r="D12" i="6"/>
  <c r="C12" i="6"/>
  <c r="B12" i="6"/>
  <c r="D9" i="6"/>
  <c r="C9" i="6"/>
  <c r="B9" i="6"/>
  <c r="E6" i="6"/>
  <c r="C20" i="1"/>
  <c r="H20" i="1"/>
  <c r="C21" i="1"/>
  <c r="H21" i="1"/>
  <c r="C22" i="1"/>
  <c r="H22" i="1"/>
  <c r="H19" i="1"/>
  <c r="C19" i="1"/>
  <c r="D54" i="5"/>
  <c r="C54" i="5"/>
  <c r="B54" i="5"/>
  <c r="D52" i="5"/>
  <c r="C52" i="5"/>
  <c r="B52" i="5"/>
  <c r="D50" i="5"/>
  <c r="C50" i="5"/>
  <c r="B50" i="5"/>
  <c r="D49" i="5"/>
  <c r="C49" i="5"/>
  <c r="B49" i="5"/>
  <c r="D48" i="5"/>
  <c r="C48" i="5"/>
  <c r="B48" i="5"/>
  <c r="D47" i="5"/>
  <c r="C47" i="5"/>
  <c r="B47" i="5"/>
  <c r="E44" i="5"/>
  <c r="E31" i="5"/>
  <c r="D41" i="5"/>
  <c r="C41" i="5"/>
  <c r="B41" i="5"/>
  <c r="D39" i="5"/>
  <c r="C39" i="5"/>
  <c r="B39" i="5"/>
  <c r="D37" i="5"/>
  <c r="C37" i="5"/>
  <c r="B37" i="5"/>
  <c r="D36" i="5"/>
  <c r="C36" i="5"/>
  <c r="B36" i="5"/>
  <c r="D35" i="5"/>
  <c r="C35" i="5"/>
  <c r="B35" i="5"/>
  <c r="D34" i="5"/>
  <c r="C34" i="5"/>
  <c r="B34" i="5"/>
  <c r="D23" i="5"/>
  <c r="C23" i="5"/>
  <c r="B23" i="5"/>
  <c r="D28" i="5"/>
  <c r="C28" i="5"/>
  <c r="B28" i="5"/>
  <c r="D26" i="5"/>
  <c r="C26" i="5"/>
  <c r="B26" i="5"/>
  <c r="D24" i="5"/>
  <c r="C24" i="5"/>
  <c r="B24" i="5"/>
  <c r="D22" i="5"/>
  <c r="C22" i="5"/>
  <c r="B22" i="5"/>
  <c r="D21" i="5"/>
  <c r="C21" i="5"/>
  <c r="B21" i="5"/>
  <c r="E18" i="5"/>
  <c r="D10" i="5"/>
  <c r="C10" i="5"/>
  <c r="B10" i="5"/>
  <c r="D11" i="5"/>
  <c r="C11" i="5"/>
  <c r="B11" i="5"/>
  <c r="D15" i="5"/>
  <c r="C15" i="5"/>
  <c r="B15" i="5"/>
  <c r="D9" i="5"/>
  <c r="C9" i="5"/>
  <c r="B9" i="5"/>
  <c r="D13" i="5"/>
  <c r="C13" i="5"/>
  <c r="B13" i="5"/>
  <c r="E6" i="5"/>
  <c r="H8" i="1"/>
  <c r="H9" i="1"/>
  <c r="H10" i="1"/>
  <c r="H11" i="1"/>
  <c r="H12" i="1"/>
  <c r="H13" i="1"/>
  <c r="H14" i="1"/>
  <c r="H7" i="1"/>
  <c r="C8" i="1"/>
  <c r="C9" i="1"/>
  <c r="C10" i="1"/>
  <c r="C11" i="1"/>
  <c r="C12" i="1"/>
  <c r="C13" i="1"/>
  <c r="C14" i="1"/>
  <c r="C7" i="1"/>
  <c r="E6" i="3"/>
  <c r="E14" i="3"/>
  <c r="E22" i="3"/>
  <c r="E30" i="3"/>
  <c r="E39" i="3"/>
  <c r="E48" i="3"/>
  <c r="E66" i="3"/>
  <c r="E57" i="3"/>
  <c r="B72" i="3"/>
  <c r="C72" i="3"/>
  <c r="D72" i="3"/>
  <c r="D73" i="3"/>
  <c r="C73" i="3"/>
  <c r="B73" i="3"/>
  <c r="D70" i="3"/>
  <c r="C70" i="3"/>
  <c r="B70" i="3"/>
  <c r="D63" i="3"/>
  <c r="C63" i="3"/>
  <c r="B63" i="3"/>
  <c r="D61" i="3"/>
  <c r="C61" i="3"/>
  <c r="B61" i="3"/>
  <c r="D54" i="3"/>
  <c r="C54" i="3"/>
  <c r="D52" i="3"/>
  <c r="C52" i="3"/>
  <c r="B52" i="3"/>
  <c r="D45" i="3"/>
  <c r="C45" i="3"/>
  <c r="B45" i="3"/>
  <c r="D43" i="3"/>
  <c r="C43" i="3"/>
  <c r="B43" i="3"/>
  <c r="D36" i="3"/>
  <c r="C36" i="3"/>
  <c r="B36" i="3"/>
  <c r="D34" i="3"/>
  <c r="C34" i="3"/>
  <c r="B34" i="3"/>
  <c r="D26" i="3"/>
  <c r="C26" i="3"/>
  <c r="B26" i="3"/>
  <c r="D18" i="3"/>
  <c r="C18" i="3"/>
  <c r="B18" i="3"/>
  <c r="D10" i="3"/>
  <c r="C10" i="3"/>
  <c r="B10" i="3"/>
  <c r="R6" i="26"/>
  <c r="R7" i="26"/>
  <c r="R8" i="26"/>
  <c r="R10" i="26"/>
  <c r="R14" i="26"/>
  <c r="R15" i="26"/>
  <c r="R16" i="26"/>
  <c r="R18" i="26"/>
  <c r="R19" i="26"/>
  <c r="R20" i="26"/>
  <c r="R23" i="26"/>
  <c r="R24" i="26"/>
  <c r="R26" i="26"/>
  <c r="R30" i="26"/>
  <c r="R31" i="26"/>
  <c r="R32" i="26"/>
  <c r="R34" i="26"/>
  <c r="R35" i="26"/>
  <c r="R36" i="26"/>
  <c r="R39" i="26"/>
  <c r="R40" i="26"/>
  <c r="R45" i="26"/>
  <c r="R47" i="26"/>
  <c r="E128" i="29" l="1"/>
  <c r="D128" i="29"/>
  <c r="H227" i="1"/>
  <c r="C227" i="1"/>
  <c r="F697" i="2" l="1"/>
  <c r="F475" i="2"/>
  <c r="F474" i="2"/>
  <c r="F639" i="2"/>
  <c r="F662" i="2"/>
  <c r="F636" i="2"/>
  <c r="F659" i="2"/>
  <c r="F658" i="2"/>
  <c r="F657" i="2"/>
  <c r="F655" i="2"/>
  <c r="F650" i="2"/>
  <c r="F635" i="2"/>
  <c r="F596" i="2"/>
  <c r="F673" i="2"/>
  <c r="F612" i="2"/>
  <c r="F590" i="2"/>
  <c r="F609" i="2"/>
  <c r="F557" i="2"/>
  <c r="F563" i="2"/>
  <c r="F552" i="2"/>
  <c r="F446" i="2"/>
  <c r="F386" i="2"/>
  <c r="F385" i="2"/>
  <c r="F384" i="2"/>
  <c r="F383" i="2"/>
  <c r="F381" i="2"/>
  <c r="F372" i="2"/>
  <c r="F366" i="2"/>
  <c r="F365" i="2"/>
  <c r="F333" i="2"/>
  <c r="F351" i="2"/>
  <c r="F316" i="2"/>
  <c r="F416" i="2"/>
  <c r="F326" i="2"/>
  <c r="F320" i="2"/>
  <c r="F325" i="2"/>
  <c r="F307" i="2"/>
  <c r="F306" i="2"/>
  <c r="F305" i="2"/>
  <c r="F301" i="2"/>
  <c r="F299" i="2"/>
  <c r="F753" i="2"/>
  <c r="F751" i="2"/>
  <c r="F746" i="2"/>
  <c r="F277" i="2"/>
  <c r="F252" i="2"/>
  <c r="F251" i="2"/>
  <c r="F250" i="2"/>
  <c r="F249" i="2"/>
  <c r="F284" i="2"/>
  <c r="F233" i="2"/>
  <c r="F849" i="2"/>
  <c r="F848" i="2"/>
  <c r="F770" i="2"/>
  <c r="F781" i="2"/>
  <c r="F744" i="2"/>
  <c r="F794" i="2"/>
  <c r="F793" i="2"/>
  <c r="F227" i="2"/>
  <c r="F225" i="2"/>
  <c r="F223" i="2"/>
  <c r="F182" i="2"/>
  <c r="F196" i="2"/>
  <c r="F92" i="2"/>
  <c r="F78" i="2"/>
  <c r="F75" i="2"/>
  <c r="F74" i="2"/>
  <c r="F23" i="2"/>
  <c r="F105" i="2" l="1"/>
  <c r="F21" i="13"/>
  <c r="G21" i="13" s="1"/>
  <c r="F784" i="2"/>
  <c r="F102" i="20"/>
  <c r="G102" i="20" s="1"/>
  <c r="G108" i="38" s="1"/>
  <c r="F51" i="7"/>
  <c r="G51" i="7" s="1"/>
  <c r="F300" i="2"/>
  <c r="F304" i="2"/>
  <c r="F80" i="6"/>
  <c r="G80" i="6" s="1"/>
  <c r="F95" i="11"/>
  <c r="G95" i="11" s="1"/>
  <c r="F402" i="2"/>
  <c r="F32" i="18"/>
  <c r="G32" i="18" s="1"/>
  <c r="F21" i="18"/>
  <c r="G21" i="18" s="1"/>
  <c r="F10" i="18"/>
  <c r="G10" i="18" s="1"/>
  <c r="F26" i="22"/>
  <c r="G26" i="22" s="1"/>
  <c r="F486" i="2"/>
  <c r="F12" i="22"/>
  <c r="G12" i="22" s="1"/>
  <c r="F23" i="25"/>
  <c r="G23" i="25" s="1"/>
  <c r="F542" i="2"/>
  <c r="F80" i="15"/>
  <c r="G80" i="15" s="1"/>
  <c r="F69" i="15"/>
  <c r="G69" i="15" s="1"/>
  <c r="F651" i="2"/>
  <c r="F699" i="2"/>
  <c r="F108" i="11"/>
  <c r="G108" i="11" s="1"/>
  <c r="F36" i="9"/>
  <c r="G36" i="9" s="1"/>
  <c r="F11" i="8"/>
  <c r="G11" i="8" s="1"/>
  <c r="F11" i="9"/>
  <c r="G11" i="9" s="1"/>
  <c r="F70" i="2"/>
  <c r="F15" i="21"/>
  <c r="G15" i="21" s="1"/>
  <c r="F32" i="23"/>
  <c r="G32" i="23" s="1"/>
  <c r="F91" i="2"/>
  <c r="F52" i="23"/>
  <c r="G52" i="23" s="1"/>
  <c r="F30" i="21"/>
  <c r="G30" i="21" s="1"/>
  <c r="F24" i="25"/>
  <c r="G24" i="25" s="1"/>
  <c r="F17" i="23"/>
  <c r="G17" i="23" s="1"/>
  <c r="F73" i="2"/>
  <c r="F9" i="11"/>
  <c r="G9" i="11" s="1"/>
  <c r="F118" i="7"/>
  <c r="G118" i="7" s="1"/>
  <c r="F55" i="6"/>
  <c r="G55" i="6" s="1"/>
  <c r="F37" i="5"/>
  <c r="G37" i="5" s="1"/>
  <c r="F13" i="6"/>
  <c r="G13" i="6" s="1"/>
  <c r="F27" i="6"/>
  <c r="G27" i="6" s="1"/>
  <c r="F100" i="6"/>
  <c r="G100" i="6" s="1"/>
  <c r="F28" i="11"/>
  <c r="G28" i="11" s="1"/>
  <c r="F114" i="6"/>
  <c r="G114" i="6" s="1"/>
  <c r="F69" i="6"/>
  <c r="G69" i="6" s="1"/>
  <c r="F41" i="6"/>
  <c r="G41" i="6" s="1"/>
  <c r="F91" i="7"/>
  <c r="G91" i="7" s="1"/>
  <c r="F12" i="9"/>
  <c r="G12" i="9" s="1"/>
  <c r="F89" i="2"/>
  <c r="F12" i="8"/>
  <c r="G12" i="8" s="1"/>
  <c r="F104" i="7"/>
  <c r="G104" i="7" s="1"/>
  <c r="F24" i="9"/>
  <c r="G24" i="9" s="1"/>
  <c r="F41" i="25"/>
  <c r="G41" i="25" s="1"/>
  <c r="F31" i="20"/>
  <c r="G31" i="20" s="1"/>
  <c r="F91" i="20"/>
  <c r="G91" i="20" s="1"/>
  <c r="F48" i="10"/>
  <c r="G48" i="10" s="1"/>
  <c r="F65" i="7"/>
  <c r="G65" i="7" s="1"/>
  <c r="F142" i="6"/>
  <c r="G142" i="6" s="1"/>
  <c r="F80" i="11"/>
  <c r="G80" i="11" s="1"/>
  <c r="F84" i="10"/>
  <c r="G84" i="10" s="1"/>
  <c r="F12" i="25"/>
  <c r="G12" i="25" s="1"/>
  <c r="F50" i="5"/>
  <c r="G50" i="5" s="1"/>
  <c r="F85" i="6"/>
  <c r="G85" i="6" s="1"/>
  <c r="F11" i="5"/>
  <c r="G11" i="5" s="1"/>
  <c r="F78" i="7"/>
  <c r="G78" i="7" s="1"/>
  <c r="F128" i="6"/>
  <c r="G128" i="6" s="1"/>
  <c r="F52" i="7"/>
  <c r="G52" i="7" s="1"/>
  <c r="F25" i="7"/>
  <c r="G25" i="7" s="1"/>
  <c r="F63" i="12"/>
  <c r="G63" i="12" s="1"/>
  <c r="F38" i="7"/>
  <c r="G38" i="7" s="1"/>
  <c r="F94" i="11"/>
  <c r="G94" i="11" s="1"/>
  <c r="F72" i="10"/>
  <c r="G72" i="10" s="1"/>
  <c r="F13" i="12"/>
  <c r="G13" i="12" s="1"/>
  <c r="F134" i="7"/>
  <c r="G134" i="7" s="1"/>
  <c r="F12" i="7"/>
  <c r="G12" i="7" s="1"/>
  <c r="F49" i="9"/>
  <c r="G49" i="9" s="1"/>
  <c r="F37" i="9"/>
  <c r="G37" i="9" s="1"/>
  <c r="F24" i="5"/>
  <c r="G24" i="5" s="1"/>
  <c r="F35" i="10"/>
  <c r="G35" i="10" s="1"/>
  <c r="F28" i="12"/>
  <c r="G28" i="12" s="1"/>
  <c r="F146" i="2"/>
  <c r="F41" i="11"/>
  <c r="G41" i="11" s="1"/>
  <c r="F29" i="11"/>
  <c r="G29" i="11" s="1"/>
  <c r="F80" i="2"/>
  <c r="F77" i="11"/>
  <c r="G77" i="11" s="1"/>
  <c r="F44" i="14"/>
  <c r="G44" i="14" s="1"/>
  <c r="G70" i="38" s="1"/>
  <c r="F11" i="14"/>
  <c r="G11" i="14" s="1"/>
  <c r="F22" i="14"/>
  <c r="G22" i="14" s="1"/>
  <c r="G68" i="38" s="1"/>
  <c r="F128" i="2"/>
  <c r="F68" i="16"/>
  <c r="G68" i="16" s="1"/>
  <c r="F288" i="2"/>
  <c r="F26" i="16"/>
  <c r="G26" i="16" s="1"/>
  <c r="F37" i="7"/>
  <c r="G37" i="7" s="1"/>
  <c r="F24" i="7"/>
  <c r="G24" i="7" s="1"/>
  <c r="F297" i="2"/>
  <c r="F11" i="7"/>
  <c r="G11" i="7" s="1"/>
  <c r="F117" i="7"/>
  <c r="G117" i="7" s="1"/>
  <c r="F133" i="7"/>
  <c r="G133" i="7" s="1"/>
  <c r="F19" i="13"/>
  <c r="G19" i="13" s="1"/>
  <c r="F58" i="10"/>
  <c r="G58" i="10" s="1"/>
  <c r="F318" i="2"/>
  <c r="F71" i="10"/>
  <c r="G71" i="10" s="1"/>
  <c r="F363" i="2"/>
  <c r="F45" i="21"/>
  <c r="G45" i="21" s="1"/>
  <c r="F406" i="2"/>
  <c r="F33" i="18"/>
  <c r="G33" i="18" s="1"/>
  <c r="F11" i="18"/>
  <c r="G11" i="18" s="1"/>
  <c r="F397" i="2"/>
  <c r="F410" i="2"/>
  <c r="F76" i="18"/>
  <c r="G76" i="18" s="1"/>
  <c r="F25" i="22"/>
  <c r="G25" i="22" s="1"/>
  <c r="F9" i="22"/>
  <c r="G9" i="22" s="1"/>
  <c r="F483" i="2"/>
  <c r="F112" i="20"/>
  <c r="G112" i="20" s="1"/>
  <c r="F584" i="2"/>
  <c r="F48" i="20"/>
  <c r="G48" i="20" s="1"/>
  <c r="F10" i="8"/>
  <c r="G10" i="8" s="1"/>
  <c r="F82" i="2"/>
  <c r="F116" i="2"/>
  <c r="F12" i="14"/>
  <c r="G12" i="14" s="1"/>
  <c r="F54" i="14"/>
  <c r="G54" i="14" s="1"/>
  <c r="F32" i="14"/>
  <c r="G32" i="14" s="1"/>
  <c r="F56" i="25"/>
  <c r="G56" i="25" s="1"/>
  <c r="G123" i="38" s="1"/>
  <c r="F95" i="10"/>
  <c r="G95" i="10" s="1"/>
  <c r="F28" i="22"/>
  <c r="G28" i="22" s="1"/>
  <c r="F11" i="10"/>
  <c r="G11" i="10" s="1"/>
  <c r="F131" i="15"/>
  <c r="G131" i="15" s="1"/>
  <c r="F99" i="2"/>
  <c r="F106" i="10"/>
  <c r="G106" i="10" s="1"/>
  <c r="F14" i="22"/>
  <c r="G14" i="22" s="1"/>
  <c r="F21" i="20"/>
  <c r="G21" i="20" s="1"/>
  <c r="F23" i="10"/>
  <c r="G23" i="10" s="1"/>
  <c r="F79" i="11"/>
  <c r="G79" i="11" s="1"/>
  <c r="F72" i="2"/>
  <c r="F76" i="11"/>
  <c r="G76" i="11" s="1"/>
  <c r="F24" i="11"/>
  <c r="G24" i="11" s="1"/>
  <c r="F43" i="25"/>
  <c r="G43" i="25" s="1"/>
  <c r="F66" i="2"/>
  <c r="F25" i="25"/>
  <c r="G25" i="25" s="1"/>
  <c r="F90" i="2"/>
  <c r="F118" i="2"/>
  <c r="F9" i="14"/>
  <c r="G9" i="14" s="1"/>
  <c r="F33" i="14"/>
  <c r="G33" i="14" s="1"/>
  <c r="F25" i="16"/>
  <c r="G25" i="16" s="1"/>
  <c r="F248" i="2"/>
  <c r="F11" i="16"/>
  <c r="G11" i="16" s="1"/>
  <c r="F41" i="16"/>
  <c r="G41" i="16" s="1"/>
  <c r="F67" i="16"/>
  <c r="G67" i="16" s="1"/>
  <c r="F298" i="2"/>
  <c r="F64" i="7"/>
  <c r="G64" i="7" s="1"/>
  <c r="F302" i="2"/>
  <c r="F77" i="7"/>
  <c r="G77" i="7" s="1"/>
  <c r="F9" i="13"/>
  <c r="G9" i="13" s="1"/>
  <c r="G65" i="38" s="1"/>
  <c r="F417" i="2"/>
  <c r="F26" i="15"/>
  <c r="G26" i="15" s="1"/>
  <c r="F678" i="2"/>
  <c r="F40" i="15"/>
  <c r="G40" i="15" s="1"/>
  <c r="F42" i="16"/>
  <c r="G42" i="16" s="1"/>
  <c r="F28" i="16"/>
  <c r="G28" i="16" s="1"/>
  <c r="F12" i="16"/>
  <c r="G12" i="16" s="1"/>
  <c r="F70" i="16"/>
  <c r="G70" i="16" s="1"/>
  <c r="F283" i="2"/>
  <c r="F303" i="2"/>
  <c r="F90" i="7"/>
  <c r="G90" i="7" s="1"/>
  <c r="F10" i="12"/>
  <c r="G10" i="12" s="1"/>
  <c r="F9" i="7"/>
  <c r="G9" i="7" s="1"/>
  <c r="F114" i="7"/>
  <c r="G114" i="7" s="1"/>
  <c r="F22" i="18"/>
  <c r="G22" i="18" s="1"/>
  <c r="F75" i="7"/>
  <c r="G75" i="7" s="1"/>
  <c r="F49" i="7"/>
  <c r="G49" i="7" s="1"/>
  <c r="F21" i="10"/>
  <c r="G21" i="10" s="1"/>
  <c r="F9" i="10"/>
  <c r="G9" i="10" s="1"/>
  <c r="F22" i="9"/>
  <c r="G22" i="9" s="1"/>
  <c r="F27" i="11"/>
  <c r="G27" i="11" s="1"/>
  <c r="F62" i="12"/>
  <c r="G62" i="12" s="1"/>
  <c r="F47" i="9"/>
  <c r="G47" i="9" s="1"/>
  <c r="F75" i="11"/>
  <c r="G75" i="11" s="1"/>
  <c r="F101" i="7"/>
  <c r="G101" i="7" s="1"/>
  <c r="F315" i="2"/>
  <c r="F46" i="10"/>
  <c r="G46" i="10" s="1"/>
  <c r="F34" i="9"/>
  <c r="G34" i="9" s="1"/>
  <c r="F33" i="10"/>
  <c r="G33" i="10" s="1"/>
  <c r="F62" i="7"/>
  <c r="G62" i="7" s="1"/>
  <c r="F130" i="7"/>
  <c r="G130" i="7" s="1"/>
  <c r="F88" i="7"/>
  <c r="G88" i="7" s="1"/>
  <c r="F9" i="9"/>
  <c r="G9" i="9" s="1"/>
  <c r="F25" i="12"/>
  <c r="G25" i="12" s="1"/>
  <c r="F35" i="7"/>
  <c r="G35" i="7" s="1"/>
  <c r="F22" i="7"/>
  <c r="G22" i="7" s="1"/>
  <c r="F382" i="2"/>
  <c r="F77" i="18"/>
  <c r="G77" i="18" s="1"/>
  <c r="F53" i="18"/>
  <c r="G53" i="18" s="1"/>
  <c r="F64" i="18"/>
  <c r="G64" i="18" s="1"/>
  <c r="F54" i="18"/>
  <c r="G54" i="18" s="1"/>
  <c r="F45" i="18"/>
  <c r="G45" i="18" s="1"/>
  <c r="F395" i="2"/>
  <c r="F480" i="2"/>
  <c r="F11" i="21"/>
  <c r="G11" i="21" s="1"/>
  <c r="F28" i="21"/>
  <c r="G28" i="21" s="1"/>
  <c r="F14" i="23"/>
  <c r="G14" i="23" s="1"/>
  <c r="F527" i="2"/>
  <c r="F656" i="2"/>
  <c r="F25" i="15"/>
  <c r="G25" i="15" s="1"/>
  <c r="F39" i="15"/>
  <c r="G39" i="15" s="1"/>
  <c r="F52" i="15"/>
  <c r="G52" i="15" s="1"/>
  <c r="F663" i="2"/>
  <c r="F55" i="15"/>
  <c r="G55" i="15" s="1"/>
  <c r="F687" i="2"/>
  <c r="F36" i="10"/>
  <c r="G36" i="10" s="1"/>
  <c r="F275" i="2"/>
  <c r="F127" i="2"/>
  <c r="F61" i="2"/>
  <c r="F63" i="2"/>
  <c r="F404" i="2"/>
  <c r="F197" i="2"/>
  <c r="F226" i="2"/>
  <c r="F269" i="2"/>
  <c r="F268" i="2"/>
  <c r="F308" i="2"/>
  <c r="F671" i="2"/>
  <c r="F675" i="2"/>
  <c r="F532" i="2"/>
  <c r="F102" i="2"/>
  <c r="F388" i="2"/>
  <c r="F387" i="2"/>
  <c r="F757" i="2"/>
  <c r="F756" i="2"/>
  <c r="F755" i="2"/>
  <c r="F752" i="2"/>
  <c r="F337" i="2"/>
  <c r="F338" i="2"/>
  <c r="F101" i="2"/>
  <c r="F100" i="2"/>
  <c r="F109" i="2"/>
  <c r="F342" i="2"/>
  <c r="F339" i="2"/>
  <c r="F340" i="2"/>
  <c r="F341" i="2"/>
  <c r="F86" i="2"/>
  <c r="F85" i="2"/>
  <c r="F124" i="2"/>
  <c r="F123" i="2"/>
  <c r="F122" i="2"/>
  <c r="F121" i="2"/>
  <c r="F120" i="2"/>
  <c r="F133" i="2"/>
  <c r="F132" i="2"/>
  <c r="F162" i="2"/>
  <c r="F198" i="2"/>
  <c r="F731" i="2"/>
  <c r="F821" i="2"/>
  <c r="F535" i="2"/>
  <c r="F267" i="2"/>
  <c r="F754" i="2"/>
  <c r="F747" i="2"/>
  <c r="F748" i="2"/>
  <c r="F750" i="2"/>
  <c r="F336" i="2"/>
  <c r="F523" i="2"/>
  <c r="F355" i="2"/>
  <c r="F358" i="2"/>
  <c r="F357" i="2"/>
  <c r="F349" i="2"/>
  <c r="F348" i="2"/>
  <c r="F393" i="2"/>
  <c r="F68" i="2"/>
  <c r="F400" i="2"/>
  <c r="F412" i="2"/>
  <c r="F405" i="2"/>
  <c r="F411" i="2"/>
  <c r="F407" i="2"/>
  <c r="F445" i="2"/>
  <c r="F476" i="2"/>
  <c r="F586" i="2"/>
  <c r="F587" i="2"/>
  <c r="F614" i="2"/>
  <c r="F615" i="2"/>
  <c r="F473" i="2"/>
  <c r="F472" i="2"/>
  <c r="F471" i="2"/>
  <c r="F470" i="2"/>
  <c r="F469" i="2"/>
  <c r="F463" i="2"/>
  <c r="F461" i="2"/>
  <c r="F604" i="2"/>
  <c r="F464" i="2"/>
  <c r="F633" i="2"/>
  <c r="F629" i="2"/>
  <c r="F466" i="2"/>
  <c r="F462" i="2"/>
  <c r="F632" i="2"/>
  <c r="F630" i="2"/>
  <c r="F605" i="2"/>
  <c r="F22" i="2"/>
  <c r="F135" i="2"/>
  <c r="F134" i="2"/>
  <c r="F131" i="2"/>
  <c r="F181" i="2"/>
  <c r="F183" i="2"/>
  <c r="F823" i="2"/>
  <c r="F780" i="2"/>
  <c r="F749" i="2"/>
  <c r="F332" i="2"/>
  <c r="F335" i="2"/>
  <c r="F346" i="2"/>
  <c r="F345" i="2"/>
  <c r="F344" i="2"/>
  <c r="F343" i="2"/>
  <c r="F364" i="2"/>
  <c r="F324" i="2"/>
  <c r="F374" i="2"/>
  <c r="F373" i="2"/>
  <c r="F414" i="2"/>
  <c r="F413" i="2"/>
  <c r="F421" i="2"/>
  <c r="F430" i="2"/>
  <c r="F429" i="2"/>
  <c r="F428" i="2"/>
  <c r="F427" i="2"/>
  <c r="F450" i="2"/>
  <c r="F455" i="2"/>
  <c r="F453" i="2"/>
  <c r="F451" i="2"/>
  <c r="F454" i="2"/>
  <c r="F452" i="2"/>
  <c r="F447" i="2"/>
  <c r="F449" i="2"/>
  <c r="F610" i="2"/>
  <c r="F588" i="2"/>
  <c r="F591" i="2"/>
  <c r="F593" i="2"/>
  <c r="F611" i="2"/>
  <c r="F641" i="2"/>
  <c r="F478" i="2"/>
  <c r="F617" i="2"/>
  <c r="F618" i="2"/>
  <c r="F620" i="2"/>
  <c r="F597" i="2"/>
  <c r="F599" i="2"/>
  <c r="F601" i="2"/>
  <c r="F660" i="2"/>
  <c r="F661" i="2"/>
  <c r="F638" i="2"/>
  <c r="F465" i="2"/>
  <c r="F693" i="2"/>
  <c r="F448" i="2"/>
  <c r="F555" i="2"/>
  <c r="F543" i="2"/>
  <c r="F589" i="2"/>
  <c r="F592" i="2"/>
  <c r="F594" i="2"/>
  <c r="F619" i="2"/>
  <c r="F621" i="2"/>
  <c r="F595" i="2"/>
  <c r="F600" i="2"/>
  <c r="F637" i="2"/>
  <c r="F690" i="2"/>
  <c r="F705" i="2"/>
  <c r="F704" i="2"/>
  <c r="F703" i="2"/>
  <c r="F701" i="2"/>
  <c r="G97" i="38" l="1"/>
  <c r="G95" i="38"/>
  <c r="F702" i="2"/>
  <c r="F9" i="19"/>
  <c r="G9" i="19" s="1"/>
  <c r="F30" i="11"/>
  <c r="G30" i="11" s="1"/>
  <c r="F691" i="2"/>
  <c r="F12" i="11"/>
  <c r="G12" i="11" s="1"/>
  <c r="F49" i="20"/>
  <c r="G49" i="20" s="1"/>
  <c r="G102" i="38" s="1"/>
  <c r="F667" i="2"/>
  <c r="F94" i="15"/>
  <c r="G94" i="15" s="1"/>
  <c r="F142" i="15"/>
  <c r="G142" i="15" s="1"/>
  <c r="F602" i="2"/>
  <c r="F107" i="15"/>
  <c r="G107" i="15" s="1"/>
  <c r="F38" i="20"/>
  <c r="G38" i="20" s="1"/>
  <c r="F424" i="2"/>
  <c r="F376" i="2"/>
  <c r="F42" i="21"/>
  <c r="G42" i="21" s="1"/>
  <c r="F243" i="2"/>
  <c r="F73" i="16"/>
  <c r="G73" i="16" s="1"/>
  <c r="F54" i="16"/>
  <c r="G54" i="16" s="1"/>
  <c r="F408" i="2"/>
  <c r="F9" i="18"/>
  <c r="G9" i="18" s="1"/>
  <c r="G91" i="38" s="1"/>
  <c r="F399" i="2"/>
  <c r="F66" i="18"/>
  <c r="G66" i="18" s="1"/>
  <c r="F43" i="18"/>
  <c r="G43" i="18" s="1"/>
  <c r="F62" i="11"/>
  <c r="G62" i="11" s="1"/>
  <c r="F353" i="2"/>
  <c r="G92" i="38"/>
  <c r="F606" i="2"/>
  <c r="F56" i="15"/>
  <c r="G56" i="15" s="1"/>
  <c r="F425" i="2"/>
  <c r="F37" i="20"/>
  <c r="G37" i="20" s="1"/>
  <c r="F378" i="2"/>
  <c r="F43" i="21"/>
  <c r="G43" i="21" s="1"/>
  <c r="F74" i="16"/>
  <c r="G74" i="16" s="1"/>
  <c r="F241" i="2"/>
  <c r="F55" i="16"/>
  <c r="G55" i="16" s="1"/>
  <c r="F83" i="20"/>
  <c r="G83" i="20" s="1"/>
  <c r="F839" i="2"/>
  <c r="F161" i="2"/>
  <c r="F50" i="12"/>
  <c r="G50" i="12" s="1"/>
  <c r="F55" i="14"/>
  <c r="G55" i="14" s="1"/>
  <c r="G71" i="38" s="1"/>
  <c r="F34" i="14"/>
  <c r="G34" i="14" s="1"/>
  <c r="G69" i="38" s="1"/>
  <c r="F10" i="14"/>
  <c r="G10" i="14" s="1"/>
  <c r="G67" i="38" s="1"/>
  <c r="F119" i="2"/>
  <c r="F23" i="15"/>
  <c r="G23" i="15" s="1"/>
  <c r="F53" i="15"/>
  <c r="G53" i="15" s="1"/>
  <c r="F37" i="15"/>
  <c r="G37" i="15" s="1"/>
  <c r="F623" i="2"/>
  <c r="F352" i="2"/>
  <c r="F13" i="11"/>
  <c r="G13" i="11" s="1"/>
  <c r="F29" i="12"/>
  <c r="G29" i="12" s="1"/>
  <c r="F322" i="2"/>
  <c r="F73" i="12"/>
  <c r="G73" i="12" s="1"/>
  <c r="G64" i="38" s="1"/>
  <c r="F50" i="9"/>
  <c r="G50" i="9" s="1"/>
  <c r="F13" i="8"/>
  <c r="G13" i="8" s="1"/>
  <c r="F409" i="2"/>
  <c r="F10" i="20"/>
  <c r="G10" i="20" s="1"/>
  <c r="G93" i="38"/>
  <c r="F108" i="15"/>
  <c r="G108" i="15" s="1"/>
  <c r="F95" i="15"/>
  <c r="G95" i="15" s="1"/>
  <c r="F143" i="15"/>
  <c r="G143" i="15" s="1"/>
  <c r="F640" i="2"/>
  <c r="F54" i="15"/>
  <c r="G54" i="15" s="1"/>
  <c r="F38" i="15"/>
  <c r="G38" i="15" s="1"/>
  <c r="F24" i="15"/>
  <c r="G24" i="15" s="1"/>
  <c r="F598" i="2"/>
  <c r="F625" i="2"/>
  <c r="F11" i="22"/>
  <c r="G11" i="22" s="1"/>
  <c r="F276" i="2"/>
  <c r="F24" i="16"/>
  <c r="G24" i="16" s="1"/>
  <c r="F40" i="16"/>
  <c r="G40" i="16" s="1"/>
  <c r="F66" i="16"/>
  <c r="G66" i="16" s="1"/>
  <c r="F10" i="16"/>
  <c r="G10" i="16" s="1"/>
  <c r="F361" i="2"/>
  <c r="F44" i="21"/>
  <c r="G44" i="21" s="1"/>
  <c r="F78" i="11"/>
  <c r="G78" i="11" s="1"/>
  <c r="F128" i="7"/>
  <c r="G128" i="7" s="1"/>
  <c r="F84" i="2"/>
  <c r="F25" i="11"/>
  <c r="G25" i="11" s="1"/>
  <c r="F444" i="2"/>
  <c r="F13" i="21"/>
  <c r="G13" i="21" s="1"/>
  <c r="F522" i="2"/>
  <c r="F57" i="23"/>
  <c r="G57" i="23" s="1"/>
  <c r="F108" i="2"/>
  <c r="F103" i="7"/>
  <c r="G103" i="7" s="1"/>
  <c r="F84" i="6"/>
  <c r="G84" i="6" s="1"/>
  <c r="F11" i="25"/>
  <c r="G11" i="25" s="1"/>
  <c r="F26" i="6"/>
  <c r="G26" i="6" s="1"/>
  <c r="F40" i="25"/>
  <c r="G40" i="25" s="1"/>
  <c r="F92" i="20"/>
  <c r="G92" i="20" s="1"/>
  <c r="F54" i="6"/>
  <c r="G54" i="6" s="1"/>
  <c r="F23" i="5"/>
  <c r="G23" i="5" s="1"/>
  <c r="F33" i="23"/>
  <c r="G33" i="23" s="1"/>
  <c r="F98" i="6"/>
  <c r="G98" i="6" s="1"/>
  <c r="F68" i="6"/>
  <c r="G68" i="6" s="1"/>
  <c r="F113" i="6"/>
  <c r="G113" i="6" s="1"/>
  <c r="F53" i="23"/>
  <c r="G53" i="23" s="1"/>
  <c r="F93" i="11"/>
  <c r="G93" i="11" s="1"/>
  <c r="F127" i="6"/>
  <c r="G127" i="6" s="1"/>
  <c r="F40" i="6"/>
  <c r="G40" i="6" s="1"/>
  <c r="F49" i="5"/>
  <c r="G49" i="5" s="1"/>
  <c r="F10" i="5"/>
  <c r="G10" i="5" s="1"/>
  <c r="F98" i="2"/>
  <c r="F18" i="23"/>
  <c r="G18" i="23" s="1"/>
  <c r="F36" i="5"/>
  <c r="G36" i="5" s="1"/>
  <c r="F141" i="6"/>
  <c r="G141" i="6" s="1"/>
  <c r="F30" i="20"/>
  <c r="G30" i="20" s="1"/>
  <c r="F12" i="6"/>
  <c r="G12" i="6" s="1"/>
  <c r="F22" i="5"/>
  <c r="G22" i="5" s="1"/>
  <c r="F70" i="10"/>
  <c r="G70" i="10" s="1"/>
  <c r="F29" i="20"/>
  <c r="G29" i="20" s="1"/>
  <c r="F111" i="6"/>
  <c r="G111" i="6" s="1"/>
  <c r="F144" i="15"/>
  <c r="G144" i="15" s="1"/>
  <c r="F66" i="6"/>
  <c r="G66" i="6" s="1"/>
  <c r="F23" i="7"/>
  <c r="G23" i="7" s="1"/>
  <c r="G28" i="38" s="1"/>
  <c r="F61" i="12"/>
  <c r="G61" i="12" s="1"/>
  <c r="G63" i="38" s="1"/>
  <c r="F52" i="6"/>
  <c r="G52" i="6" s="1"/>
  <c r="F35" i="9"/>
  <c r="G35" i="9" s="1"/>
  <c r="G40" i="38" s="1"/>
  <c r="F24" i="6"/>
  <c r="G24" i="6" s="1"/>
  <c r="F34" i="10"/>
  <c r="G34" i="10" s="1"/>
  <c r="G44" i="38" s="1"/>
  <c r="F24" i="12"/>
  <c r="G24" i="12" s="1"/>
  <c r="F102" i="7"/>
  <c r="G102" i="7" s="1"/>
  <c r="F19" i="23"/>
  <c r="G19" i="23" s="1"/>
  <c r="F319" i="2"/>
  <c r="F96" i="15"/>
  <c r="G96" i="15" s="1"/>
  <c r="F83" i="10"/>
  <c r="G83" i="10" s="1"/>
  <c r="G48" i="38" s="1"/>
  <c r="F29" i="21"/>
  <c r="G29" i="21" s="1"/>
  <c r="F89" i="7"/>
  <c r="G89" i="7" s="1"/>
  <c r="G33" i="38" s="1"/>
  <c r="F19" i="20"/>
  <c r="G19" i="20" s="1"/>
  <c r="F34" i="23"/>
  <c r="G34" i="23" s="1"/>
  <c r="F63" i="7"/>
  <c r="G63" i="7" s="1"/>
  <c r="G31" i="38" s="1"/>
  <c r="F109" i="15"/>
  <c r="G109" i="15" s="1"/>
  <c r="F10" i="7"/>
  <c r="G10" i="7" s="1"/>
  <c r="G27" i="38" s="1"/>
  <c r="F27" i="22"/>
  <c r="G27" i="22" s="1"/>
  <c r="F35" i="5"/>
  <c r="G35" i="5" s="1"/>
  <c r="F9" i="12"/>
  <c r="G9" i="12" s="1"/>
  <c r="F10" i="6"/>
  <c r="G10" i="6" s="1"/>
  <c r="F10" i="9"/>
  <c r="G10" i="9" s="1"/>
  <c r="G38" i="38" s="1"/>
  <c r="F23" i="9"/>
  <c r="G23" i="9" s="1"/>
  <c r="G39" i="38" s="1"/>
  <c r="F22" i="10"/>
  <c r="G22" i="10" s="1"/>
  <c r="G43" i="38" s="1"/>
  <c r="F125" i="6"/>
  <c r="G125" i="6" s="1"/>
  <c r="F26" i="11"/>
  <c r="G26" i="11" s="1"/>
  <c r="F48" i="9"/>
  <c r="G48" i="9" s="1"/>
  <c r="F139" i="6"/>
  <c r="G139" i="6" s="1"/>
  <c r="F10" i="25"/>
  <c r="G10" i="25" s="1"/>
  <c r="F90" i="20"/>
  <c r="G90" i="20" s="1"/>
  <c r="F131" i="7"/>
  <c r="G131" i="7" s="1"/>
  <c r="F9" i="5"/>
  <c r="G9" i="5" s="1"/>
  <c r="F97" i="6"/>
  <c r="G97" i="6" s="1"/>
  <c r="F74" i="11"/>
  <c r="G74" i="11" s="1"/>
  <c r="F54" i="23"/>
  <c r="G54" i="23" s="1"/>
  <c r="F14" i="21"/>
  <c r="G14" i="21" s="1"/>
  <c r="F47" i="10"/>
  <c r="G47" i="10" s="1"/>
  <c r="F36" i="7"/>
  <c r="G36" i="7" s="1"/>
  <c r="G29" i="38" s="1"/>
  <c r="F94" i="10"/>
  <c r="G94" i="10" s="1"/>
  <c r="G49" i="38" s="1"/>
  <c r="F130" i="15"/>
  <c r="G130" i="15" s="1"/>
  <c r="F76" i="7"/>
  <c r="G76" i="7" s="1"/>
  <c r="G32" i="38" s="1"/>
  <c r="F50" i="7"/>
  <c r="G50" i="7" s="1"/>
  <c r="F13" i="22"/>
  <c r="G13" i="22" s="1"/>
  <c r="F10" i="10"/>
  <c r="G10" i="10" s="1"/>
  <c r="G42" i="38" s="1"/>
  <c r="F105" i="10"/>
  <c r="G105" i="10" s="1"/>
  <c r="F38" i="6"/>
  <c r="G38" i="6" s="1"/>
  <c r="F115" i="7"/>
  <c r="G115" i="7" s="1"/>
  <c r="F82" i="6"/>
  <c r="G82" i="6" s="1"/>
  <c r="F9" i="8"/>
  <c r="G9" i="8" s="1"/>
  <c r="F91" i="11"/>
  <c r="G91" i="11" s="1"/>
  <c r="F48" i="5"/>
  <c r="G48" i="5" s="1"/>
  <c r="F39" i="25"/>
  <c r="G39" i="25" s="1"/>
  <c r="F665" i="2"/>
  <c r="F44" i="15"/>
  <c r="G44" i="15" s="1"/>
  <c r="F11" i="15"/>
  <c r="G11" i="15" s="1"/>
  <c r="F668" i="2"/>
  <c r="F113" i="20"/>
  <c r="G113" i="20" s="1"/>
  <c r="G109" i="38" s="1"/>
  <c r="F603" i="2"/>
  <c r="F93" i="15"/>
  <c r="G93" i="15" s="1"/>
  <c r="F119" i="15"/>
  <c r="G119" i="15" s="1"/>
  <c r="G80" i="38" s="1"/>
  <c r="F10" i="22"/>
  <c r="G10" i="22" s="1"/>
  <c r="F129" i="15"/>
  <c r="G129" i="15" s="1"/>
  <c r="F106" i="15"/>
  <c r="G106" i="15" s="1"/>
  <c r="F141" i="15"/>
  <c r="G141" i="15" s="1"/>
  <c r="F420" i="2"/>
  <c r="F51" i="12"/>
  <c r="G51" i="12" s="1"/>
  <c r="F53" i="16"/>
  <c r="G53" i="16" s="1"/>
  <c r="F272" i="2"/>
  <c r="F72" i="16"/>
  <c r="G72" i="16" s="1"/>
  <c r="F57" i="20"/>
  <c r="G57" i="20" s="1"/>
  <c r="F237" i="2"/>
  <c r="F27" i="15"/>
  <c r="G27" i="15" s="1"/>
  <c r="F631" i="2"/>
  <c r="F41" i="15"/>
  <c r="G41" i="15" s="1"/>
  <c r="F57" i="15"/>
  <c r="G57" i="15" s="1"/>
  <c r="F81" i="15"/>
  <c r="G81" i="15" s="1"/>
  <c r="G77" i="38" s="1"/>
  <c r="F70" i="15"/>
  <c r="G70" i="15" s="1"/>
  <c r="G76" i="38" s="1"/>
  <c r="F645" i="2"/>
  <c r="F392" i="2"/>
  <c r="F44" i="18"/>
  <c r="G44" i="18" s="1"/>
  <c r="F65" i="18"/>
  <c r="G65" i="18" s="1"/>
  <c r="F14" i="12"/>
  <c r="G14" i="12" s="1"/>
  <c r="F329" i="2"/>
  <c r="F30" i="12"/>
  <c r="G30" i="12" s="1"/>
  <c r="F14" i="11"/>
  <c r="G14" i="11" s="1"/>
  <c r="F279" i="2"/>
  <c r="F65" i="16"/>
  <c r="G65" i="16" s="1"/>
  <c r="F23" i="16"/>
  <c r="G23" i="16" s="1"/>
  <c r="F43" i="16"/>
  <c r="G43" i="16" s="1"/>
  <c r="F313" i="2"/>
  <c r="F20" i="13"/>
  <c r="G20" i="13" s="1"/>
  <c r="G66" i="38" s="1"/>
  <c r="F57" i="10"/>
  <c r="G57" i="10" s="1"/>
  <c r="F69" i="10"/>
  <c r="G69" i="10" s="1"/>
  <c r="F576" i="2"/>
  <c r="D29" i="36"/>
  <c r="L8" i="26"/>
  <c r="F713" i="2"/>
  <c r="G121" i="38"/>
  <c r="F577" i="2"/>
  <c r="F264" i="2"/>
  <c r="F537" i="2"/>
  <c r="F266" i="2"/>
  <c r="F265" i="2"/>
  <c r="F539" i="2"/>
  <c r="F531" i="2"/>
  <c r="F220" i="2"/>
  <c r="F221" i="2"/>
  <c r="F310" i="2"/>
  <c r="F309" i="2"/>
  <c r="F477" i="2"/>
  <c r="F676" i="2"/>
  <c r="F467" i="2"/>
  <c r="F613" i="2"/>
  <c r="F616" i="2"/>
  <c r="F574" i="2"/>
  <c r="F553" i="2"/>
  <c r="F262" i="2"/>
  <c r="F263" i="2"/>
  <c r="F286" i="2"/>
  <c r="F285" i="2"/>
  <c r="F235" i="2"/>
  <c r="F234" i="2"/>
  <c r="F459" i="2"/>
  <c r="F457" i="2"/>
  <c r="F460" i="2"/>
  <c r="F456" i="2"/>
  <c r="F624" i="2"/>
  <c r="F458" i="2"/>
  <c r="G96" i="38" l="1"/>
  <c r="G107" i="38"/>
  <c r="G81" i="38"/>
  <c r="G87" i="38"/>
  <c r="G94" i="38"/>
  <c r="G41" i="38"/>
  <c r="G73" i="38"/>
  <c r="G78" i="38"/>
  <c r="G82" i="38"/>
  <c r="G79" i="38"/>
  <c r="G34" i="38"/>
  <c r="G37" i="38"/>
  <c r="G52" i="38"/>
  <c r="G13" i="38"/>
  <c r="G75" i="38"/>
  <c r="F711" i="2"/>
  <c r="D25" i="36"/>
  <c r="F538" i="2"/>
  <c r="F9" i="24"/>
  <c r="G9" i="24" s="1"/>
  <c r="D26" i="36"/>
  <c r="F709" i="2"/>
  <c r="G62" i="38"/>
  <c r="F47" i="21"/>
  <c r="G47" i="21" s="1"/>
  <c r="F371" i="2"/>
  <c r="F27" i="16"/>
  <c r="G27" i="16" s="1"/>
  <c r="F44" i="16"/>
  <c r="G44" i="16" s="1"/>
  <c r="F69" i="16"/>
  <c r="G69" i="16" s="1"/>
  <c r="F281" i="2"/>
  <c r="F13" i="16"/>
  <c r="G13" i="16" s="1"/>
  <c r="F126" i="6"/>
  <c r="G126" i="6" s="1"/>
  <c r="F331" i="2"/>
  <c r="F140" i="6"/>
  <c r="G140" i="6" s="1"/>
  <c r="F112" i="6"/>
  <c r="G112" i="6" s="1"/>
  <c r="F530" i="2"/>
  <c r="F10" i="24"/>
  <c r="G10" i="24" s="1"/>
  <c r="F534" i="2"/>
  <c r="F11" i="24"/>
  <c r="G11" i="24" s="1"/>
  <c r="F46" i="17"/>
  <c r="G46" i="17" s="1"/>
  <c r="H90" i="38" s="1"/>
  <c r="F111" i="15"/>
  <c r="G111" i="15" s="1"/>
  <c r="H79" i="38" s="1"/>
  <c r="F98" i="15"/>
  <c r="G98" i="15" s="1"/>
  <c r="H78" i="38" s="1"/>
  <c r="F49" i="21"/>
  <c r="G49" i="21" s="1"/>
  <c r="H112" i="38" s="1"/>
  <c r="F146" i="15"/>
  <c r="G146" i="15" s="1"/>
  <c r="H82" i="38" s="1"/>
  <c r="F72" i="15"/>
  <c r="G72" i="15" s="1"/>
  <c r="H76" i="38" s="1"/>
  <c r="F121" i="15"/>
  <c r="G121" i="15" s="1"/>
  <c r="H80" i="38" s="1"/>
  <c r="F133" i="15"/>
  <c r="G133" i="15" s="1"/>
  <c r="H81" i="38" s="1"/>
  <c r="F17" i="22"/>
  <c r="G17" i="22" s="1"/>
  <c r="H113" i="38" s="1"/>
  <c r="F22" i="23"/>
  <c r="G22" i="23" s="1"/>
  <c r="H116" i="38" s="1"/>
  <c r="F76" i="16"/>
  <c r="G76" i="16" s="1"/>
  <c r="H85" i="38" s="1"/>
  <c r="F15" i="16"/>
  <c r="G15" i="16" s="1"/>
  <c r="H83" i="38" s="1"/>
  <c r="F31" i="16"/>
  <c r="G31" i="16" s="1"/>
  <c r="H84" i="38" s="1"/>
  <c r="F15" i="15"/>
  <c r="G15" i="15" s="1"/>
  <c r="H72" i="38" s="1"/>
  <c r="F46" i="16"/>
  <c r="G46" i="16" s="1"/>
  <c r="H86" i="38" s="1"/>
  <c r="F57" i="16"/>
  <c r="G57" i="16" s="1"/>
  <c r="H87" i="38" s="1"/>
  <c r="D28" i="36"/>
  <c r="F33" i="21"/>
  <c r="G33" i="21" s="1"/>
  <c r="H111" i="38" s="1"/>
  <c r="F30" i="17"/>
  <c r="G30" i="17" s="1"/>
  <c r="H89" i="38" s="1"/>
  <c r="F13" i="24"/>
  <c r="G13" i="24" s="1"/>
  <c r="H115" i="38" s="1"/>
  <c r="F18" i="21"/>
  <c r="G18" i="21" s="1"/>
  <c r="H110" i="38" s="1"/>
  <c r="F15" i="17"/>
  <c r="G15" i="17" s="1"/>
  <c r="H88" i="38" s="1"/>
  <c r="F42" i="23"/>
  <c r="G42" i="23" s="1"/>
  <c r="H117" i="38" s="1"/>
  <c r="F59" i="15"/>
  <c r="G59" i="15" s="1"/>
  <c r="H75" i="38" s="1"/>
  <c r="F31" i="22"/>
  <c r="G31" i="22" s="1"/>
  <c r="H114" i="38" s="1"/>
  <c r="F716" i="2"/>
  <c r="F65" i="23"/>
  <c r="G65" i="23" s="1"/>
  <c r="H118" i="38" s="1"/>
  <c r="F83" i="15"/>
  <c r="G83" i="15" s="1"/>
  <c r="H77" i="38" s="1"/>
  <c r="F79" i="23"/>
  <c r="G79" i="23" s="1"/>
  <c r="H119" i="38" s="1"/>
  <c r="F29" i="15"/>
  <c r="G29" i="15" s="1"/>
  <c r="H73" i="38" s="1"/>
  <c r="F46" i="15"/>
  <c r="G46" i="15" s="1"/>
  <c r="H74" i="38" s="1"/>
  <c r="F10" i="3"/>
  <c r="G10" i="3" s="1"/>
  <c r="F38" i="10"/>
  <c r="G38" i="10" s="1"/>
  <c r="H44" i="38" s="1"/>
  <c r="F11" i="13"/>
  <c r="G11" i="13" s="1"/>
  <c r="H65" i="38" s="1"/>
  <c r="F13" i="10"/>
  <c r="G13" i="10" s="1"/>
  <c r="H42" i="38" s="1"/>
  <c r="F25" i="10"/>
  <c r="G25" i="10" s="1"/>
  <c r="H43" i="38" s="1"/>
  <c r="F40" i="20"/>
  <c r="G40" i="20" s="1"/>
  <c r="H101" i="38" s="1"/>
  <c r="F23" i="20"/>
  <c r="G23" i="20" s="1"/>
  <c r="H100" i="38" s="1"/>
  <c r="F52" i="5"/>
  <c r="G52" i="5" s="1"/>
  <c r="H16" i="38" s="1"/>
  <c r="F43" i="11"/>
  <c r="G43" i="11" s="1"/>
  <c r="H53" i="38" s="1"/>
  <c r="F97" i="10"/>
  <c r="G97" i="10" s="1"/>
  <c r="H49" i="38" s="1"/>
  <c r="F13" i="5"/>
  <c r="G13" i="5" s="1"/>
  <c r="H13" i="38" s="1"/>
  <c r="F102" i="6"/>
  <c r="G102" i="6" s="1"/>
  <c r="H23" i="38" s="1"/>
  <c r="F24" i="14"/>
  <c r="G24" i="14" s="1"/>
  <c r="H68" i="38" s="1"/>
  <c r="F16" i="11"/>
  <c r="G16" i="11" s="1"/>
  <c r="H51" i="38" s="1"/>
  <c r="F109" i="10"/>
  <c r="G109" i="10" s="1"/>
  <c r="H50" i="38" s="1"/>
  <c r="F27" i="25"/>
  <c r="G27" i="25" s="1"/>
  <c r="H121" i="38" s="1"/>
  <c r="F16" i="12"/>
  <c r="G16" i="12" s="1"/>
  <c r="H59" i="38" s="1"/>
  <c r="F40" i="7"/>
  <c r="G40" i="7" s="1"/>
  <c r="H29" i="38" s="1"/>
  <c r="F46" i="14"/>
  <c r="G46" i="14" s="1"/>
  <c r="H70" i="38" s="1"/>
  <c r="F51" i="20"/>
  <c r="G51" i="20" s="1"/>
  <c r="H102" i="38" s="1"/>
  <c r="F29" i="6"/>
  <c r="G29" i="6" s="1"/>
  <c r="H18" i="38" s="1"/>
  <c r="F57" i="14"/>
  <c r="G57" i="14" s="1"/>
  <c r="H71" i="38" s="1"/>
  <c r="F27" i="7"/>
  <c r="G27" i="7" s="1"/>
  <c r="H28" i="38" s="1"/>
  <c r="F56" i="18"/>
  <c r="G56" i="18" s="1"/>
  <c r="H95" i="38" s="1"/>
  <c r="F83" i="11"/>
  <c r="G83" i="11" s="1"/>
  <c r="H56" i="38" s="1"/>
  <c r="F34" i="3"/>
  <c r="G34" i="3" s="1"/>
  <c r="H8" i="38" s="1"/>
  <c r="F110" i="11"/>
  <c r="G110" i="11" s="1"/>
  <c r="H58" i="38" s="1"/>
  <c r="F32" i="12"/>
  <c r="G32" i="12" s="1"/>
  <c r="H60" i="38" s="1"/>
  <c r="F115" i="20"/>
  <c r="G115" i="20" s="1"/>
  <c r="H109" i="38" s="1"/>
  <c r="F61" i="3"/>
  <c r="G61" i="3" s="1"/>
  <c r="H11" i="38" s="1"/>
  <c r="F87" i="6"/>
  <c r="G87" i="6" s="1"/>
  <c r="H22" i="38" s="1"/>
  <c r="F65" i="12"/>
  <c r="G65" i="12" s="1"/>
  <c r="H63" i="38" s="1"/>
  <c r="F68" i="18"/>
  <c r="G68" i="18" s="1"/>
  <c r="H96" i="38" s="1"/>
  <c r="F71" i="6"/>
  <c r="G71" i="6" s="1"/>
  <c r="H21" i="38" s="1"/>
  <c r="F136" i="7"/>
  <c r="G136" i="7" s="1"/>
  <c r="H36" i="38" s="1"/>
  <c r="F79" i="18"/>
  <c r="G79" i="18" s="1"/>
  <c r="H97" i="38" s="1"/>
  <c r="F35" i="18"/>
  <c r="G35" i="18" s="1"/>
  <c r="H93" i="38" s="1"/>
  <c r="F23" i="13"/>
  <c r="G23" i="13" s="1"/>
  <c r="H66" i="38" s="1"/>
  <c r="F57" i="6"/>
  <c r="G57" i="6" s="1"/>
  <c r="H20" i="38" s="1"/>
  <c r="F36" i="14"/>
  <c r="G36" i="14" s="1"/>
  <c r="H69" i="38" s="1"/>
  <c r="F80" i="7"/>
  <c r="G80" i="7" s="1"/>
  <c r="H32" i="38" s="1"/>
  <c r="F47" i="18"/>
  <c r="G47" i="18" s="1"/>
  <c r="H94" i="38" s="1"/>
  <c r="F26" i="3"/>
  <c r="G26" i="3" s="1"/>
  <c r="F106" i="7"/>
  <c r="G106" i="7" s="1"/>
  <c r="H34" i="38" s="1"/>
  <c r="F13" i="18"/>
  <c r="G13" i="18" s="1"/>
  <c r="H91" i="38" s="1"/>
  <c r="F52" i="9"/>
  <c r="G52" i="9" s="1"/>
  <c r="H41" i="38" s="1"/>
  <c r="F68" i="20"/>
  <c r="G68" i="20" s="1"/>
  <c r="H104" i="38" s="1"/>
  <c r="F24" i="18"/>
  <c r="G24" i="18" s="1"/>
  <c r="H92" i="38" s="1"/>
  <c r="F75" i="12"/>
  <c r="G75" i="12" s="1"/>
  <c r="H64" i="38" s="1"/>
  <c r="F85" i="20"/>
  <c r="G85" i="20" s="1"/>
  <c r="H106" i="38" s="1"/>
  <c r="F93" i="7"/>
  <c r="G93" i="7" s="1"/>
  <c r="H33" i="38" s="1"/>
  <c r="F58" i="25"/>
  <c r="G58" i="25" s="1"/>
  <c r="H123" i="38" s="1"/>
  <c r="F32" i="11"/>
  <c r="G32" i="11" s="1"/>
  <c r="H52" i="38" s="1"/>
  <c r="F120" i="7"/>
  <c r="G120" i="7" s="1"/>
  <c r="H35" i="38" s="1"/>
  <c r="F67" i="7"/>
  <c r="G67" i="7" s="1"/>
  <c r="H31" i="38" s="1"/>
  <c r="F74" i="20"/>
  <c r="G74" i="20" s="1"/>
  <c r="H105" i="38" s="1"/>
  <c r="F70" i="3"/>
  <c r="G70" i="3" s="1"/>
  <c r="H12" i="38" s="1"/>
  <c r="F61" i="10"/>
  <c r="G61" i="10" s="1"/>
  <c r="H46" i="38" s="1"/>
  <c r="F26" i="5"/>
  <c r="G26" i="5" s="1"/>
  <c r="H14" i="38" s="1"/>
  <c r="F11" i="19"/>
  <c r="G11" i="19" s="1"/>
  <c r="H98" i="38" s="1"/>
  <c r="F43" i="6"/>
  <c r="G43" i="6" s="1"/>
  <c r="H19" i="38" s="1"/>
  <c r="F14" i="7"/>
  <c r="G14" i="7" s="1"/>
  <c r="H27" i="38" s="1"/>
  <c r="F18" i="3"/>
  <c r="G18" i="3" s="1"/>
  <c r="F75" i="10"/>
  <c r="G75" i="10" s="1"/>
  <c r="H47" i="38" s="1"/>
  <c r="F14" i="14"/>
  <c r="G14" i="14" s="1"/>
  <c r="H67" i="38" s="1"/>
  <c r="F45" i="25"/>
  <c r="G45" i="25" s="1"/>
  <c r="H122" i="38" s="1"/>
  <c r="F14" i="9"/>
  <c r="G14" i="9" s="1"/>
  <c r="H38" i="38" s="1"/>
  <c r="F43" i="3"/>
  <c r="G43" i="3" s="1"/>
  <c r="H9" i="38" s="1"/>
  <c r="F86" i="10"/>
  <c r="G86" i="10" s="1"/>
  <c r="H48" i="38" s="1"/>
  <c r="F52" i="3"/>
  <c r="G52" i="3" s="1"/>
  <c r="H10" i="38" s="1"/>
  <c r="D27" i="36"/>
  <c r="F54" i="7"/>
  <c r="G54" i="7" s="1"/>
  <c r="H30" i="38" s="1"/>
  <c r="F715" i="2"/>
  <c r="F144" i="6"/>
  <c r="G144" i="6" s="1"/>
  <c r="H26" i="38" s="1"/>
  <c r="F104" i="20"/>
  <c r="G104" i="20" s="1"/>
  <c r="H108" i="38" s="1"/>
  <c r="F54" i="11"/>
  <c r="G54" i="11" s="1"/>
  <c r="H54" i="38" s="1"/>
  <c r="F26" i="9"/>
  <c r="G26" i="9" s="1"/>
  <c r="H39" i="38" s="1"/>
  <c r="F66" i="11"/>
  <c r="G66" i="11" s="1"/>
  <c r="H55" i="38" s="1"/>
  <c r="F60" i="20"/>
  <c r="G60" i="20" s="1"/>
  <c r="H103" i="38" s="1"/>
  <c r="F15" i="6"/>
  <c r="G15" i="6" s="1"/>
  <c r="H17" i="38" s="1"/>
  <c r="F99" i="11"/>
  <c r="G99" i="11" s="1"/>
  <c r="H57" i="38" s="1"/>
  <c r="F51" i="10"/>
  <c r="G51" i="10" s="1"/>
  <c r="H45" i="38" s="1"/>
  <c r="F14" i="25"/>
  <c r="G14" i="25" s="1"/>
  <c r="H120" i="38" s="1"/>
  <c r="F116" i="6"/>
  <c r="G116" i="6" s="1"/>
  <c r="H24" i="38" s="1"/>
  <c r="F15" i="8"/>
  <c r="G15" i="8" s="1"/>
  <c r="H37" i="38" s="1"/>
  <c r="F39" i="9"/>
  <c r="G39" i="9" s="1"/>
  <c r="H40" i="38" s="1"/>
  <c r="F42" i="12"/>
  <c r="G42" i="12" s="1"/>
  <c r="H61" i="38" s="1"/>
  <c r="F13" i="20"/>
  <c r="G13" i="20" s="1"/>
  <c r="H99" i="38" s="1"/>
  <c r="F39" i="5"/>
  <c r="G39" i="5" s="1"/>
  <c r="H15" i="38" s="1"/>
  <c r="F53" i="12"/>
  <c r="G53" i="12" s="1"/>
  <c r="H62" i="38" s="1"/>
  <c r="F130" i="6"/>
  <c r="G130" i="6" s="1"/>
  <c r="H25" i="38" s="1"/>
  <c r="F94" i="20"/>
  <c r="G94" i="20" s="1"/>
  <c r="H107" i="38" s="1"/>
  <c r="G98" i="38"/>
  <c r="F58" i="20"/>
  <c r="G58" i="20" s="1"/>
  <c r="G103" i="38" s="1"/>
  <c r="F232" i="2"/>
  <c r="F334" i="2"/>
  <c r="F39" i="6"/>
  <c r="G39" i="6" s="1"/>
  <c r="F11" i="11"/>
  <c r="G11" i="11" s="1"/>
  <c r="F11" i="6"/>
  <c r="G11" i="6" s="1"/>
  <c r="F53" i="6"/>
  <c r="G53" i="6" s="1"/>
  <c r="F64" i="11"/>
  <c r="G64" i="11" s="1"/>
  <c r="F26" i="12"/>
  <c r="G26" i="12" s="1"/>
  <c r="F40" i="12"/>
  <c r="G40" i="12" s="1"/>
  <c r="G61" i="38" s="1"/>
  <c r="F11" i="12"/>
  <c r="G11" i="12" s="1"/>
  <c r="F67" i="6"/>
  <c r="G67" i="6" s="1"/>
  <c r="F11" i="20"/>
  <c r="G11" i="20" s="1"/>
  <c r="F25" i="6"/>
  <c r="G25" i="6" s="1"/>
  <c r="F83" i="6"/>
  <c r="G83" i="6" s="1"/>
  <c r="U32" i="26"/>
  <c r="U39" i="26"/>
  <c r="U30" i="26"/>
  <c r="U16" i="26"/>
  <c r="U31" i="26"/>
  <c r="U41" i="26"/>
  <c r="U11" i="26"/>
  <c r="U44" i="26"/>
  <c r="U25" i="26"/>
  <c r="U9" i="26"/>
  <c r="U15" i="26"/>
  <c r="U38" i="26"/>
  <c r="U35" i="26"/>
  <c r="U37" i="26"/>
  <c r="U29" i="26"/>
  <c r="U18" i="26"/>
  <c r="U23" i="26"/>
  <c r="U19" i="26"/>
  <c r="U24" i="26"/>
  <c r="U26" i="26"/>
  <c r="U7" i="26"/>
  <c r="U21" i="26"/>
  <c r="U14" i="26"/>
  <c r="U13" i="26"/>
  <c r="U46" i="26"/>
  <c r="U6" i="26"/>
  <c r="U40" i="26"/>
  <c r="U43" i="26"/>
  <c r="U47" i="26"/>
  <c r="U45" i="26"/>
  <c r="U20" i="26"/>
  <c r="U22" i="26"/>
  <c r="U33" i="26"/>
  <c r="U34" i="26"/>
  <c r="U12" i="26"/>
  <c r="U42" i="26"/>
  <c r="U8" i="26"/>
  <c r="U10" i="26"/>
  <c r="U28" i="26"/>
  <c r="U27" i="26"/>
  <c r="U36" i="26"/>
  <c r="U17" i="26"/>
  <c r="F718" i="2"/>
  <c r="D24" i="36"/>
  <c r="F720" i="2"/>
  <c r="D23" i="36"/>
  <c r="G6" i="19" l="1"/>
  <c r="F98" i="38" s="1"/>
  <c r="L15" i="26"/>
  <c r="F759" i="2"/>
  <c r="F653" i="2"/>
  <c r="F42" i="15"/>
  <c r="G42" i="15" s="1"/>
  <c r="F12" i="15"/>
  <c r="G12" i="15" s="1"/>
  <c r="H6" i="38"/>
  <c r="G14" i="3"/>
  <c r="G22" i="3"/>
  <c r="H7" i="38"/>
  <c r="I17" i="36"/>
  <c r="I9" i="36"/>
  <c r="I14" i="36"/>
  <c r="I10" i="36"/>
  <c r="I8" i="36"/>
  <c r="F761" i="2"/>
  <c r="L17" i="26"/>
  <c r="F13" i="15"/>
  <c r="G13" i="15" s="1"/>
  <c r="F643" i="2"/>
  <c r="F43" i="15"/>
  <c r="G43" i="15" s="1"/>
  <c r="D22" i="36"/>
  <c r="F722" i="2"/>
  <c r="G54" i="20"/>
  <c r="G115" i="38"/>
  <c r="H5" i="38"/>
  <c r="G6" i="3"/>
  <c r="F760" i="2"/>
  <c r="L16" i="26"/>
  <c r="I163" i="1" l="1"/>
  <c r="F98" i="29"/>
  <c r="F5" i="29"/>
  <c r="F5" i="38"/>
  <c r="I7" i="1"/>
  <c r="G74" i="38"/>
  <c r="F103" i="38"/>
  <c r="F103" i="29"/>
  <c r="I172" i="1"/>
  <c r="X40" i="26"/>
  <c r="X29" i="26"/>
  <c r="X17" i="26"/>
  <c r="X15" i="26"/>
  <c r="X19" i="26"/>
  <c r="X43" i="26"/>
  <c r="X21" i="26"/>
  <c r="X37" i="26"/>
  <c r="X35" i="26"/>
  <c r="X39" i="26"/>
  <c r="X27" i="26"/>
  <c r="X33" i="26"/>
  <c r="X32" i="26"/>
  <c r="X46" i="26"/>
  <c r="X45" i="26"/>
  <c r="X22" i="26"/>
  <c r="X36" i="26"/>
  <c r="X28" i="26"/>
  <c r="X44" i="26"/>
  <c r="X34" i="26"/>
  <c r="X20" i="26"/>
  <c r="X38" i="26"/>
  <c r="X30" i="26"/>
  <c r="X24" i="26"/>
  <c r="X26" i="26"/>
  <c r="X41" i="26"/>
  <c r="X47" i="26"/>
  <c r="X18" i="26"/>
  <c r="X42" i="26"/>
  <c r="X25" i="26"/>
  <c r="X16" i="26"/>
  <c r="X31" i="26"/>
  <c r="X23" i="26"/>
  <c r="H8" i="36"/>
  <c r="P8" i="36" s="1"/>
  <c r="H16" i="36"/>
  <c r="P16" i="36" s="1"/>
  <c r="H10" i="36"/>
  <c r="P10" i="36" s="1"/>
  <c r="H13" i="36"/>
  <c r="P13" i="36" s="1"/>
  <c r="H11" i="36"/>
  <c r="P11" i="36" s="1"/>
  <c r="H18" i="36"/>
  <c r="P18" i="36" s="1"/>
  <c r="H19" i="36"/>
  <c r="P19" i="36" s="1"/>
  <c r="H17" i="36"/>
  <c r="P17" i="36" s="1"/>
  <c r="H9" i="36"/>
  <c r="P9" i="36" s="1"/>
  <c r="H12" i="36"/>
  <c r="P12" i="36" s="1"/>
  <c r="H14" i="36"/>
  <c r="P14" i="36" s="1"/>
  <c r="H15" i="36"/>
  <c r="P15" i="36" s="1"/>
  <c r="F7" i="29"/>
  <c r="F7" i="38"/>
  <c r="I9" i="1"/>
  <c r="I8" i="1"/>
  <c r="F6" i="29"/>
  <c r="F6" i="38"/>
  <c r="G72" i="38"/>
  <c r="X9" i="26"/>
  <c r="X12" i="26"/>
  <c r="X13" i="26"/>
  <c r="X6" i="26"/>
  <c r="X10" i="26"/>
  <c r="X11" i="26"/>
  <c r="X8" i="26"/>
  <c r="X14" i="26"/>
  <c r="X7" i="26"/>
  <c r="F270" i="2" l="1"/>
  <c r="F291" i="2"/>
  <c r="F258" i="2"/>
  <c r="F255" i="2"/>
  <c r="F261" i="2"/>
  <c r="F257" i="2"/>
  <c r="F253" i="2"/>
  <c r="F260" i="2"/>
  <c r="F289" i="2"/>
  <c r="F293" i="2"/>
  <c r="F259" i="2"/>
  <c r="F254" i="2"/>
  <c r="F768" i="2"/>
  <c r="F82" i="20" l="1"/>
  <c r="G82" i="20" s="1"/>
  <c r="F843" i="2"/>
  <c r="F769" i="2"/>
  <c r="G79" i="20" l="1"/>
  <c r="G106" i="38"/>
  <c r="D31" i="36"/>
  <c r="L14" i="26"/>
  <c r="F767" i="2"/>
  <c r="I175" i="1" l="1"/>
  <c r="F106" i="29"/>
  <c r="F106" i="38"/>
  <c r="Y37" i="26"/>
  <c r="Y13" i="26"/>
  <c r="Y32" i="26"/>
  <c r="Y42" i="26"/>
  <c r="Y39" i="26"/>
  <c r="Y18" i="26"/>
  <c r="Y24" i="26"/>
  <c r="Y29" i="26"/>
  <c r="Y15" i="26"/>
  <c r="Y30" i="26"/>
  <c r="Y20" i="26"/>
  <c r="Y22" i="26"/>
  <c r="Y10" i="26"/>
  <c r="Y38" i="26"/>
  <c r="Y34" i="26"/>
  <c r="Y27" i="26"/>
  <c r="Y43" i="26"/>
  <c r="Y25" i="26"/>
  <c r="Y35" i="26"/>
  <c r="Y8" i="26"/>
  <c r="Y44" i="26"/>
  <c r="Y33" i="26"/>
  <c r="Y6" i="26"/>
  <c r="Y19" i="26"/>
  <c r="Y21" i="26"/>
  <c r="Y26" i="26"/>
  <c r="Y17" i="26"/>
  <c r="Y14" i="26"/>
  <c r="Y45" i="26"/>
  <c r="Y36" i="26"/>
  <c r="Y46" i="26"/>
  <c r="Y31" i="26"/>
  <c r="Y12" i="26"/>
  <c r="Y7" i="26"/>
  <c r="Y28" i="26"/>
  <c r="Y9" i="26"/>
  <c r="Y47" i="26"/>
  <c r="Y11" i="26"/>
  <c r="Y41" i="26"/>
  <c r="Y16" i="26"/>
  <c r="Y23" i="26"/>
  <c r="Y40" i="26"/>
  <c r="F9" i="36"/>
  <c r="M9" i="36" s="1"/>
  <c r="N9" i="36" s="1"/>
  <c r="F11" i="36"/>
  <c r="M11" i="36" s="1"/>
  <c r="N11" i="36" s="1"/>
  <c r="F10" i="36"/>
  <c r="M10" i="36" s="1"/>
  <c r="N10" i="36" s="1"/>
  <c r="F16" i="36"/>
  <c r="M16" i="36" s="1"/>
  <c r="N16" i="36" s="1"/>
  <c r="F14" i="36"/>
  <c r="M14" i="36" s="1"/>
  <c r="N14" i="36" s="1"/>
  <c r="F17" i="36"/>
  <c r="M17" i="36" s="1"/>
  <c r="N17" i="36" s="1"/>
  <c r="F18" i="36"/>
  <c r="M18" i="36" s="1"/>
  <c r="N18" i="36" s="1"/>
  <c r="F15" i="36"/>
  <c r="M15" i="36" s="1"/>
  <c r="N15" i="36" s="1"/>
  <c r="F8" i="36"/>
  <c r="M8" i="36" s="1"/>
  <c r="N8" i="36" s="1"/>
  <c r="F19" i="36"/>
  <c r="M19" i="36" s="1"/>
  <c r="N19" i="36" s="1"/>
  <c r="F12" i="36"/>
  <c r="M12" i="36" s="1"/>
  <c r="N12" i="36" s="1"/>
  <c r="F13" i="36"/>
  <c r="M13" i="36" s="1"/>
  <c r="N13" i="36" s="1"/>
  <c r="F813" i="2" l="1"/>
  <c r="F835" i="2"/>
  <c r="F776" i="2"/>
  <c r="F777" i="2"/>
  <c r="F775" i="2"/>
  <c r="F826" i="2"/>
  <c r="F739" i="2"/>
  <c r="F726" i="2"/>
  <c r="F727" i="2"/>
  <c r="F828" i="2"/>
  <c r="F824" i="2"/>
  <c r="F158" i="2" l="1"/>
  <c r="F156" i="2"/>
  <c r="F152" i="2"/>
  <c r="F150" i="2"/>
  <c r="F159" i="2"/>
  <c r="F157" i="2"/>
  <c r="F155" i="2"/>
  <c r="F151" i="2"/>
  <c r="F129" i="7" l="1"/>
  <c r="G129" i="7" s="1"/>
  <c r="F52" i="11"/>
  <c r="G52" i="11" s="1"/>
  <c r="F148" i="2"/>
  <c r="F63" i="11"/>
  <c r="G63" i="11" s="1"/>
  <c r="G55" i="38" s="1"/>
  <c r="F796" i="2"/>
  <c r="C11" i="36"/>
  <c r="C10" i="36"/>
  <c r="F736" i="2"/>
  <c r="F846" i="2" l="1"/>
  <c r="L20" i="26"/>
  <c r="F845" i="2"/>
  <c r="L19" i="26"/>
  <c r="C14" i="36"/>
  <c r="F738" i="2"/>
  <c r="J10" i="36"/>
  <c r="L10" i="36"/>
  <c r="K10" i="36"/>
  <c r="F801" i="2"/>
  <c r="C18" i="36"/>
  <c r="C12" i="36"/>
  <c r="F815" i="2"/>
  <c r="K11" i="36"/>
  <c r="L11" i="36"/>
  <c r="J11" i="36"/>
  <c r="C13" i="36"/>
  <c r="F817" i="2"/>
  <c r="C9" i="36"/>
  <c r="F790" i="2"/>
  <c r="F772" i="2"/>
  <c r="C16" i="36"/>
  <c r="F811" i="2"/>
  <c r="C17" i="36"/>
  <c r="F809" i="2"/>
  <c r="C8" i="36"/>
  <c r="V8" i="26" l="1"/>
  <c r="V6" i="26"/>
  <c r="V9" i="26"/>
  <c r="V12" i="26"/>
  <c r="V11" i="26"/>
  <c r="V7" i="26"/>
  <c r="V13" i="26"/>
  <c r="V14" i="26"/>
  <c r="V10" i="26"/>
  <c r="V37" i="26"/>
  <c r="V15" i="26"/>
  <c r="V42" i="26"/>
  <c r="V20" i="26"/>
  <c r="V38" i="26"/>
  <c r="V23" i="26"/>
  <c r="V33" i="26"/>
  <c r="V44" i="26"/>
  <c r="V31" i="26"/>
  <c r="V28" i="26"/>
  <c r="V25" i="26"/>
  <c r="V16" i="26"/>
  <c r="V39" i="26"/>
  <c r="V17" i="26"/>
  <c r="V40" i="26"/>
  <c r="V43" i="26"/>
  <c r="V47" i="26"/>
  <c r="V27" i="26"/>
  <c r="V45" i="26"/>
  <c r="V24" i="26"/>
  <c r="V21" i="26"/>
  <c r="V36" i="26"/>
  <c r="V19" i="26"/>
  <c r="V35" i="26"/>
  <c r="V46" i="26"/>
  <c r="V18" i="26"/>
  <c r="V41" i="26"/>
  <c r="V26" i="26"/>
  <c r="V32" i="26"/>
  <c r="V22" i="26"/>
  <c r="V34" i="26"/>
  <c r="V29" i="26"/>
  <c r="V30" i="26"/>
  <c r="K17" i="36"/>
  <c r="J17" i="36"/>
  <c r="L17" i="36"/>
  <c r="J9" i="36"/>
  <c r="K9" i="36"/>
  <c r="L9" i="36"/>
  <c r="L8" i="36"/>
  <c r="J8" i="36"/>
  <c r="K8" i="36"/>
  <c r="O11" i="36"/>
  <c r="Q11" i="36" s="1"/>
  <c r="J18" i="36"/>
  <c r="K18" i="36"/>
  <c r="L18" i="36"/>
  <c r="O10" i="36"/>
  <c r="Q10" i="36" s="1"/>
  <c r="K14" i="36"/>
  <c r="L14" i="36"/>
  <c r="J14" i="36"/>
  <c r="K16" i="36"/>
  <c r="L16" i="36"/>
  <c r="J16" i="36"/>
  <c r="J12" i="36"/>
  <c r="L12" i="36"/>
  <c r="K12" i="36"/>
  <c r="L13" i="36"/>
  <c r="K13" i="36"/>
  <c r="J13" i="36"/>
  <c r="O14" i="36" l="1"/>
  <c r="Q14" i="36" s="1"/>
  <c r="O13" i="36"/>
  <c r="Q13" i="36" s="1"/>
  <c r="O16" i="36"/>
  <c r="Q16" i="36" s="1"/>
  <c r="O9" i="36"/>
  <c r="Q9" i="36" s="1"/>
  <c r="O12" i="36"/>
  <c r="Q12" i="36" s="1"/>
  <c r="O18" i="36"/>
  <c r="Q18" i="36" s="1"/>
  <c r="O8" i="36"/>
  <c r="Q8" i="36" s="1"/>
  <c r="O17" i="36"/>
  <c r="Q17" i="36" s="1"/>
  <c r="F572" i="2" l="1"/>
  <c r="F367" i="2"/>
  <c r="F782" i="2"/>
  <c r="F803" i="2"/>
  <c r="F805" i="2"/>
  <c r="F788" i="2"/>
  <c r="F733" i="2"/>
  <c r="F763" i="2"/>
  <c r="F735" i="2"/>
  <c r="F199" i="2"/>
  <c r="F213" i="2"/>
  <c r="F76" i="2"/>
  <c r="F56" i="2" l="1"/>
  <c r="F27" i="12"/>
  <c r="G27" i="12" s="1"/>
  <c r="F12" i="12"/>
  <c r="G12" i="12" s="1"/>
  <c r="F369" i="2"/>
  <c r="F46" i="21"/>
  <c r="G46" i="21" s="1"/>
  <c r="F626" i="2"/>
  <c r="F38" i="2"/>
  <c r="F37" i="2"/>
  <c r="F36" i="2"/>
  <c r="F468" i="2"/>
  <c r="F29" i="2"/>
  <c r="F28" i="2"/>
  <c r="F170" i="2"/>
  <c r="F176" i="2"/>
  <c r="F175" i="2"/>
  <c r="F189" i="2"/>
  <c r="F188" i="2"/>
  <c r="F208" i="2"/>
  <c r="F206" i="2"/>
  <c r="F186" i="2"/>
  <c r="F185" i="2"/>
  <c r="F224" i="2"/>
  <c r="F180" i="2"/>
  <c r="F211" i="2"/>
  <c r="F634" i="2"/>
  <c r="F622" i="2"/>
  <c r="F246" i="2"/>
  <c r="F245" i="2"/>
  <c r="F256" i="2"/>
  <c r="F171" i="2"/>
  <c r="F649" i="2"/>
  <c r="F648" i="2"/>
  <c r="F779" i="2"/>
  <c r="F822" i="2"/>
  <c r="F443" i="2"/>
  <c r="F442" i="2"/>
  <c r="F439" i="2"/>
  <c r="F438" i="2"/>
  <c r="F437" i="2"/>
  <c r="F436" i="2"/>
  <c r="F435" i="2"/>
  <c r="F33" i="2"/>
  <c r="F169" i="2"/>
  <c r="F165" i="2"/>
  <c r="F168" i="2"/>
  <c r="F167" i="2"/>
  <c r="F187" i="2"/>
  <c r="F219" i="2"/>
  <c r="F195" i="2"/>
  <c r="F194" i="2"/>
  <c r="F193" i="2"/>
  <c r="F191" i="2"/>
  <c r="F218" i="2"/>
  <c r="F210" i="2"/>
  <c r="F209" i="2"/>
  <c r="F207" i="2"/>
  <c r="F514" i="2"/>
  <c r="F229" i="2"/>
  <c r="F184" i="2"/>
  <c r="F820" i="2"/>
  <c r="F819" i="2"/>
  <c r="F144" i="2"/>
  <c r="F274" i="2"/>
  <c r="F240" i="2"/>
  <c r="F628" i="2"/>
  <c r="F646" i="2"/>
  <c r="F627" i="2"/>
  <c r="F807" i="2"/>
  <c r="F799" i="2"/>
  <c r="F729" i="2"/>
  <c r="F740" i="2"/>
  <c r="F568" i="2"/>
  <c r="F567" i="2"/>
  <c r="F566" i="2"/>
  <c r="F565" i="2"/>
  <c r="F550" i="2"/>
  <c r="F570" i="2"/>
  <c r="F493" i="2" l="1"/>
  <c r="F13" i="23"/>
  <c r="G13" i="23" s="1"/>
  <c r="F32" i="20"/>
  <c r="G32" i="20" s="1"/>
  <c r="F27" i="2"/>
  <c r="F433" i="2"/>
  <c r="F12" i="21"/>
  <c r="G12" i="21" s="1"/>
  <c r="F13" i="17"/>
  <c r="G13" i="17" s="1"/>
  <c r="F28" i="17"/>
  <c r="G28" i="17" s="1"/>
  <c r="F44" i="17"/>
  <c r="G44" i="17" s="1"/>
  <c r="F166" i="2"/>
  <c r="F61" i="23"/>
  <c r="G61" i="23" s="1"/>
  <c r="F501" i="2"/>
  <c r="F434" i="2"/>
  <c r="F26" i="21"/>
  <c r="G26" i="21" s="1"/>
  <c r="F9" i="21"/>
  <c r="G9" i="21" s="1"/>
  <c r="F192" i="2"/>
  <c r="F41" i="17"/>
  <c r="G41" i="17" s="1"/>
  <c r="F9" i="17"/>
  <c r="G9" i="17" s="1"/>
  <c r="F23" i="17"/>
  <c r="G23" i="17" s="1"/>
  <c r="F494" i="2"/>
  <c r="F39" i="23"/>
  <c r="G39" i="23" s="1"/>
  <c r="F502" i="2"/>
  <c r="F59" i="23"/>
  <c r="G59" i="23" s="1"/>
  <c r="F503" i="2"/>
  <c r="F77" i="23"/>
  <c r="G77" i="23" s="1"/>
  <c r="F12" i="17"/>
  <c r="G12" i="17" s="1"/>
  <c r="F43" i="17"/>
  <c r="G43" i="17" s="1"/>
  <c r="F27" i="17"/>
  <c r="G27" i="17" s="1"/>
  <c r="F205" i="2"/>
  <c r="F504" i="2"/>
  <c r="F63" i="23"/>
  <c r="G63" i="23" s="1"/>
  <c r="F515" i="2"/>
  <c r="F60" i="23"/>
  <c r="G60" i="23" s="1"/>
  <c r="F441" i="2"/>
  <c r="F10" i="21"/>
  <c r="G10" i="21" s="1"/>
  <c r="F27" i="21"/>
  <c r="G27" i="21" s="1"/>
  <c r="F24" i="17"/>
  <c r="G24" i="17" s="1"/>
  <c r="F10" i="17"/>
  <c r="G10" i="17" s="1"/>
  <c r="F177" i="2"/>
  <c r="F40" i="17"/>
  <c r="G40" i="17" s="1"/>
  <c r="G112" i="38"/>
  <c r="F35" i="2"/>
  <c r="F10" i="11"/>
  <c r="G10" i="11" s="1"/>
  <c r="G59" i="38"/>
  <c r="F71" i="16"/>
  <c r="G71" i="16" s="1"/>
  <c r="F39" i="16"/>
  <c r="G39" i="16" s="1"/>
  <c r="F247" i="2"/>
  <c r="F29" i="16"/>
  <c r="G29" i="16" s="1"/>
  <c r="F9" i="16"/>
  <c r="G9" i="16" s="1"/>
  <c r="G60" i="38"/>
  <c r="F11" i="17"/>
  <c r="G11" i="17" s="1"/>
  <c r="F42" i="17"/>
  <c r="G42" i="17" s="1"/>
  <c r="F26" i="17"/>
  <c r="G26" i="17" s="1"/>
  <c r="F212" i="2"/>
  <c r="L12" i="26" l="1"/>
  <c r="F764" i="2"/>
  <c r="G83" i="38"/>
  <c r="G84" i="38"/>
  <c r="G88" i="38"/>
  <c r="G86" i="38"/>
  <c r="G85" i="38"/>
  <c r="F765" i="2"/>
  <c r="L13" i="26"/>
  <c r="G51" i="38"/>
  <c r="F833" i="2"/>
  <c r="F830" i="2" l="1"/>
  <c r="C15" i="36"/>
  <c r="C19" i="36" l="1"/>
  <c r="F831" i="2"/>
  <c r="L15" i="36"/>
  <c r="J15" i="36"/>
  <c r="O15" i="36" s="1"/>
  <c r="K15" i="36"/>
  <c r="L19" i="36" l="1"/>
  <c r="K19" i="36"/>
  <c r="J19" i="36"/>
  <c r="O19" i="36" s="1"/>
  <c r="Q15" i="36"/>
  <c r="Q19" i="36" l="1"/>
  <c r="F802" i="2"/>
  <c r="F140" i="2" l="1"/>
  <c r="F21" i="2"/>
  <c r="F138" i="2"/>
  <c r="F24" i="2"/>
  <c r="F32" i="2"/>
  <c r="F31" i="2"/>
  <c r="F139" i="2"/>
  <c r="F607" i="2"/>
  <c r="F484" i="2"/>
  <c r="F112" i="2"/>
  <c r="F113" i="2"/>
  <c r="F49" i="2"/>
  <c r="F14" i="2"/>
  <c r="F50" i="2"/>
  <c r="F143" i="2"/>
  <c r="F142" i="2"/>
  <c r="F15" i="2"/>
  <c r="F20" i="2"/>
  <c r="F51" i="2"/>
  <c r="F125" i="2"/>
  <c r="F525" i="2" l="1"/>
  <c r="F40" i="23"/>
  <c r="G40" i="23" s="1"/>
  <c r="F54" i="2"/>
  <c r="F96" i="11"/>
  <c r="G96" i="11" s="1"/>
  <c r="F141" i="2"/>
  <c r="F66" i="20"/>
  <c r="G66" i="20" s="1"/>
  <c r="F9" i="20"/>
  <c r="G9" i="20" s="1"/>
  <c r="F26" i="2"/>
  <c r="F34" i="20"/>
  <c r="G34" i="20" s="1"/>
  <c r="F53" i="2"/>
  <c r="F79" i="6"/>
  <c r="G79" i="6" s="1"/>
  <c r="F47" i="5"/>
  <c r="G47" i="5" s="1"/>
  <c r="F96" i="6"/>
  <c r="G96" i="6" s="1"/>
  <c r="F107" i="10"/>
  <c r="G107" i="10" s="1"/>
  <c r="F62" i="23"/>
  <c r="G62" i="23" s="1"/>
  <c r="F496" i="2"/>
  <c r="F33" i="20"/>
  <c r="G33" i="20" s="1"/>
  <c r="F30" i="2"/>
  <c r="F489" i="2"/>
  <c r="F37" i="23"/>
  <c r="G37" i="23" s="1"/>
  <c r="F491" i="2"/>
  <c r="F75" i="23"/>
  <c r="G75" i="23" s="1"/>
  <c r="F97" i="11"/>
  <c r="G97" i="11" s="1"/>
  <c r="F111" i="2"/>
  <c r="F81" i="6"/>
  <c r="G81" i="6" s="1"/>
  <c r="F36" i="20"/>
  <c r="G36" i="20" s="1"/>
  <c r="F44" i="2"/>
  <c r="F179" i="2"/>
  <c r="F178" i="2"/>
  <c r="F42" i="2"/>
  <c r="F16" i="2"/>
  <c r="F58" i="2"/>
  <c r="F40" i="2"/>
  <c r="F174" i="2"/>
  <c r="F202" i="2"/>
  <c r="F201" i="2"/>
  <c r="F548" i="2"/>
  <c r="F559" i="2"/>
  <c r="F581" i="2"/>
  <c r="F579" i="2"/>
  <c r="F561" i="2"/>
  <c r="F216" i="2"/>
  <c r="F130" i="2"/>
  <c r="F129" i="2"/>
  <c r="F670" i="2"/>
  <c r="F669" i="2"/>
  <c r="F694" i="2"/>
  <c r="F154" i="2"/>
  <c r="F153" i="2"/>
  <c r="F149" i="2"/>
  <c r="F682" i="2" l="1"/>
  <c r="F73" i="10"/>
  <c r="G73" i="10" s="1"/>
  <c r="F38" i="17"/>
  <c r="G38" i="17" s="1"/>
  <c r="F215" i="2"/>
  <c r="G63" i="20"/>
  <c r="G104" i="38"/>
  <c r="F684" i="2"/>
  <c r="F59" i="10"/>
  <c r="G59" i="10" s="1"/>
  <c r="F681" i="2"/>
  <c r="F81" i="11"/>
  <c r="G81" i="11" s="1"/>
  <c r="F15" i="23"/>
  <c r="G15" i="23" s="1"/>
  <c r="F512" i="2"/>
  <c r="F76" i="23"/>
  <c r="G76" i="23" s="1"/>
  <c r="G119" i="38" s="1"/>
  <c r="F511" i="2"/>
  <c r="G50" i="38"/>
  <c r="F686" i="2"/>
  <c r="F49" i="10"/>
  <c r="G49" i="10" s="1"/>
  <c r="F41" i="2"/>
  <c r="F35" i="20"/>
  <c r="G35" i="20" s="1"/>
  <c r="G101" i="38" s="1"/>
  <c r="G16" i="38"/>
  <c r="F741" i="2"/>
  <c r="L10" i="26"/>
  <c r="G22" i="38"/>
  <c r="F11" i="23"/>
  <c r="G11" i="23" s="1"/>
  <c r="F506" i="2"/>
  <c r="F36" i="23"/>
  <c r="G36" i="23" s="1"/>
  <c r="F20" i="23"/>
  <c r="G20" i="23" s="1"/>
  <c r="F498" i="2"/>
  <c r="F509" i="2"/>
  <c r="F12" i="23"/>
  <c r="G12" i="23" s="1"/>
  <c r="L8" i="27"/>
  <c r="F841" i="2"/>
  <c r="F99" i="6"/>
  <c r="G99" i="6" s="1"/>
  <c r="F107" i="11"/>
  <c r="G107" i="11" s="1"/>
  <c r="F51" i="11"/>
  <c r="G51" i="11" s="1"/>
  <c r="F147" i="2"/>
  <c r="F40" i="11"/>
  <c r="G40" i="11" s="1"/>
  <c r="F35" i="23"/>
  <c r="G35" i="23" s="1"/>
  <c r="F507" i="2"/>
  <c r="G99" i="38"/>
  <c r="G6" i="20"/>
  <c r="F55" i="23"/>
  <c r="G55" i="23" s="1"/>
  <c r="F499" i="2"/>
  <c r="F203" i="2"/>
  <c r="F25" i="17"/>
  <c r="G25" i="17" s="1"/>
  <c r="F173" i="2"/>
  <c r="F39" i="17"/>
  <c r="G39" i="17" s="1"/>
  <c r="F742" i="2"/>
  <c r="L11" i="26"/>
  <c r="F128" i="29" l="1"/>
  <c r="I227" i="1"/>
  <c r="G56" i="38"/>
  <c r="G46" i="38"/>
  <c r="G53" i="38"/>
  <c r="G45" i="38"/>
  <c r="S39" i="26"/>
  <c r="W39" i="26" s="1"/>
  <c r="S24" i="26"/>
  <c r="W24" i="26" s="1"/>
  <c r="S36" i="26"/>
  <c r="W36" i="26" s="1"/>
  <c r="S42" i="26"/>
  <c r="W42" i="26" s="1"/>
  <c r="S31" i="26"/>
  <c r="W31" i="26" s="1"/>
  <c r="S26" i="26"/>
  <c r="W26" i="26" s="1"/>
  <c r="S32" i="26"/>
  <c r="W32" i="26" s="1"/>
  <c r="S27" i="26"/>
  <c r="W27" i="26" s="1"/>
  <c r="S46" i="26"/>
  <c r="S37" i="26"/>
  <c r="W37" i="26" s="1"/>
  <c r="S33" i="26"/>
  <c r="W33" i="26" s="1"/>
  <c r="S30" i="26"/>
  <c r="W30" i="26" s="1"/>
  <c r="S41" i="26"/>
  <c r="W41" i="26" s="1"/>
  <c r="S38" i="26"/>
  <c r="W38" i="26" s="1"/>
  <c r="S47" i="26"/>
  <c r="W47" i="26" s="1"/>
  <c r="S45" i="26"/>
  <c r="W45" i="26" s="1"/>
  <c r="S43" i="26"/>
  <c r="W43" i="26" s="1"/>
  <c r="S34" i="26"/>
  <c r="W34" i="26" s="1"/>
  <c r="S29" i="26"/>
  <c r="W29" i="26" s="1"/>
  <c r="S25" i="26"/>
  <c r="W25" i="26" s="1"/>
  <c r="S44" i="26"/>
  <c r="W44" i="26" s="1"/>
  <c r="S35" i="26"/>
  <c r="W35" i="26" s="1"/>
  <c r="S40" i="26"/>
  <c r="W40" i="26" s="1"/>
  <c r="S28" i="26"/>
  <c r="W28" i="26" s="1"/>
  <c r="T46" i="26"/>
  <c r="T38" i="26"/>
  <c r="Z38" i="26" s="1"/>
  <c r="AA38" i="26" s="1"/>
  <c r="S22" i="26"/>
  <c r="T20" i="26"/>
  <c r="T29" i="26"/>
  <c r="S15" i="26"/>
  <c r="T47" i="26"/>
  <c r="T27" i="26"/>
  <c r="T28" i="26"/>
  <c r="T23" i="26"/>
  <c r="S23" i="26"/>
  <c r="W23" i="26" s="1"/>
  <c r="S17" i="26"/>
  <c r="T21" i="26"/>
  <c r="T30" i="26"/>
  <c r="S18" i="26"/>
  <c r="T16" i="26"/>
  <c r="T15" i="26"/>
  <c r="T33" i="26"/>
  <c r="T37" i="26"/>
  <c r="T22" i="26"/>
  <c r="T35" i="26"/>
  <c r="T24" i="26"/>
  <c r="T25" i="26"/>
  <c r="T32" i="26"/>
  <c r="T19" i="26"/>
  <c r="T42" i="26"/>
  <c r="S20" i="26"/>
  <c r="T41" i="26"/>
  <c r="Z41" i="26" s="1"/>
  <c r="AA41" i="26" s="1"/>
  <c r="T36" i="26"/>
  <c r="T18" i="26"/>
  <c r="T34" i="26"/>
  <c r="S21" i="26"/>
  <c r="T44" i="26"/>
  <c r="Z44" i="26" s="1"/>
  <c r="AA44" i="26" s="1"/>
  <c r="T45" i="26"/>
  <c r="T40" i="26"/>
  <c r="T17" i="26"/>
  <c r="S16" i="26"/>
  <c r="T43" i="26"/>
  <c r="T39" i="26"/>
  <c r="T31" i="26"/>
  <c r="T26" i="26"/>
  <c r="S19" i="26"/>
  <c r="F104" i="38"/>
  <c r="I173" i="1"/>
  <c r="F104" i="29"/>
  <c r="G54" i="38"/>
  <c r="F56" i="23"/>
  <c r="G56" i="23" s="1"/>
  <c r="F517" i="2"/>
  <c r="F38" i="23"/>
  <c r="G38" i="23" s="1"/>
  <c r="G117" i="38" s="1"/>
  <c r="G58" i="38"/>
  <c r="F99" i="29"/>
  <c r="I168" i="1"/>
  <c r="F99" i="38"/>
  <c r="G89" i="38"/>
  <c r="G90" i="38"/>
  <c r="T12" i="26"/>
  <c r="T11" i="26"/>
  <c r="S6" i="26"/>
  <c r="S9" i="26"/>
  <c r="S11" i="26"/>
  <c r="S12" i="26"/>
  <c r="T14" i="26"/>
  <c r="T6" i="26"/>
  <c r="T13" i="26"/>
  <c r="T9" i="26"/>
  <c r="T7" i="26"/>
  <c r="S8" i="26"/>
  <c r="T10" i="26"/>
  <c r="T8" i="26"/>
  <c r="S13" i="26"/>
  <c r="S14" i="26"/>
  <c r="S7" i="26"/>
  <c r="S10" i="26"/>
  <c r="G47" i="38"/>
  <c r="Z36" i="26" l="1"/>
  <c r="AA36" i="26" s="1"/>
  <c r="G144" i="29" s="1"/>
  <c r="Z45" i="26"/>
  <c r="AA45" i="26" s="1"/>
  <c r="G153" i="29" s="1"/>
  <c r="Z34" i="26"/>
  <c r="AA34" i="26" s="1"/>
  <c r="G142" i="29" s="1"/>
  <c r="Z47" i="26"/>
  <c r="AA47" i="26" s="1"/>
  <c r="I45" i="26" s="1"/>
  <c r="Z39" i="26"/>
  <c r="AA39" i="26" s="1"/>
  <c r="G244" i="1" s="1"/>
  <c r="Z23" i="26"/>
  <c r="AA23" i="26" s="1"/>
  <c r="E152" i="29" s="1"/>
  <c r="Z26" i="26"/>
  <c r="AA26" i="26" s="1"/>
  <c r="E155" i="29" s="1"/>
  <c r="Z31" i="26"/>
  <c r="AA31" i="26" s="1"/>
  <c r="I29" i="26" s="1"/>
  <c r="Z32" i="26"/>
  <c r="AA32" i="26" s="1"/>
  <c r="I30" i="26" s="1"/>
  <c r="Z27" i="26"/>
  <c r="AA27" i="26" s="1"/>
  <c r="G135" i="29" s="1"/>
  <c r="Z25" i="26"/>
  <c r="AA25" i="26" s="1"/>
  <c r="D251" i="1" s="1"/>
  <c r="Z24" i="26"/>
  <c r="AA24" i="26" s="1"/>
  <c r="D250" i="1" s="1"/>
  <c r="Z42" i="26"/>
  <c r="AA42" i="26" s="1"/>
  <c r="G247" i="1" s="1"/>
  <c r="Z40" i="26"/>
  <c r="AA40" i="26" s="1"/>
  <c r="G148" i="29" s="1"/>
  <c r="W17" i="26"/>
  <c r="Z17" i="26" s="1"/>
  <c r="AA17" i="26" s="1"/>
  <c r="F518" i="2"/>
  <c r="F58" i="23"/>
  <c r="G58" i="23" s="1"/>
  <c r="G118" i="38" s="1"/>
  <c r="I43" i="26"/>
  <c r="G249" i="1"/>
  <c r="G152" i="29"/>
  <c r="I42" i="26"/>
  <c r="Z35" i="26"/>
  <c r="AA35" i="26" s="1"/>
  <c r="Z28" i="26"/>
  <c r="AA28" i="26" s="1"/>
  <c r="W46" i="26"/>
  <c r="Z46" i="26" s="1"/>
  <c r="AA46" i="26" s="1"/>
  <c r="W21" i="26"/>
  <c r="Z21" i="26" s="1"/>
  <c r="AA21" i="26" s="1"/>
  <c r="W8" i="26"/>
  <c r="Z8" i="26" s="1"/>
  <c r="AA8" i="26" s="1"/>
  <c r="Z37" i="26"/>
  <c r="AA37" i="26" s="1"/>
  <c r="G252" i="1"/>
  <c r="W12" i="26"/>
  <c r="Z12" i="26" s="1"/>
  <c r="AA12" i="26" s="1"/>
  <c r="W11" i="26"/>
  <c r="Z11" i="26" s="1"/>
  <c r="AA11" i="26" s="1"/>
  <c r="W14" i="26"/>
  <c r="Z14" i="26" s="1"/>
  <c r="AA14" i="26" s="1"/>
  <c r="W9" i="26"/>
  <c r="Z9" i="26" s="1"/>
  <c r="AA9" i="26" s="1"/>
  <c r="W19" i="26"/>
  <c r="Z19" i="26" s="1"/>
  <c r="AA19" i="26" s="1"/>
  <c r="Z33" i="26"/>
  <c r="AA33" i="26" s="1"/>
  <c r="W15" i="26"/>
  <c r="Z15" i="26" s="1"/>
  <c r="AA15" i="26" s="1"/>
  <c r="W7" i="26"/>
  <c r="Z7" i="26" s="1"/>
  <c r="AA7" i="26" s="1"/>
  <c r="W13" i="26"/>
  <c r="Z13" i="26" s="1"/>
  <c r="AA13" i="26" s="1"/>
  <c r="W6" i="26"/>
  <c r="Z6" i="26" s="1"/>
  <c r="AA6" i="26" s="1"/>
  <c r="I34" i="26"/>
  <c r="G241" i="1"/>
  <c r="Z29" i="26"/>
  <c r="AA29" i="26" s="1"/>
  <c r="W10" i="26"/>
  <c r="Z10" i="26" s="1"/>
  <c r="AA10" i="26" s="1"/>
  <c r="I39" i="26"/>
  <c r="G149" i="29"/>
  <c r="G246" i="1"/>
  <c r="W20" i="26"/>
  <c r="Z20" i="26" s="1"/>
  <c r="AA20" i="26" s="1"/>
  <c r="W18" i="26"/>
  <c r="Z18" i="26" s="1"/>
  <c r="AA18" i="26" s="1"/>
  <c r="W22" i="26"/>
  <c r="Z22" i="26" s="1"/>
  <c r="AA22" i="26" s="1"/>
  <c r="Z43" i="26"/>
  <c r="AA43" i="26" s="1"/>
  <c r="Z30" i="26"/>
  <c r="AA30" i="26" s="1"/>
  <c r="G146" i="29"/>
  <c r="I36" i="26"/>
  <c r="G243" i="1"/>
  <c r="W16" i="26"/>
  <c r="Z16" i="26" s="1"/>
  <c r="AA16" i="26" s="1"/>
  <c r="F520" i="2"/>
  <c r="D252" i="1" l="1"/>
  <c r="I37" i="26"/>
  <c r="G250" i="1"/>
  <c r="G147" i="29"/>
  <c r="E45" i="26"/>
  <c r="G155" i="29"/>
  <c r="G139" i="29"/>
  <c r="G236" i="1"/>
  <c r="G239" i="1"/>
  <c r="I32" i="26"/>
  <c r="D249" i="1"/>
  <c r="E42" i="26"/>
  <c r="E43" i="26"/>
  <c r="G237" i="1"/>
  <c r="E153" i="29"/>
  <c r="G140" i="29"/>
  <c r="E44" i="26"/>
  <c r="G232" i="1"/>
  <c r="I25" i="26"/>
  <c r="I40" i="26"/>
  <c r="G150" i="29"/>
  <c r="E154" i="29"/>
  <c r="I38" i="26"/>
  <c r="G245" i="1"/>
  <c r="D237" i="1"/>
  <c r="E140" i="29"/>
  <c r="E30" i="26"/>
  <c r="E29" i="26"/>
  <c r="D236" i="1"/>
  <c r="E139" i="29"/>
  <c r="E34" i="26"/>
  <c r="E144" i="29"/>
  <c r="D241" i="1"/>
  <c r="E28" i="26"/>
  <c r="D235" i="1"/>
  <c r="E138" i="29"/>
  <c r="E39" i="26"/>
  <c r="D246" i="1"/>
  <c r="E149" i="29"/>
  <c r="E136" i="29"/>
  <c r="D233" i="1"/>
  <c r="E26" i="26"/>
  <c r="G234" i="1"/>
  <c r="I27" i="26"/>
  <c r="G137" i="29"/>
  <c r="E31" i="26"/>
  <c r="D238" i="1"/>
  <c r="E141" i="29"/>
  <c r="I28" i="26"/>
  <c r="G235" i="1"/>
  <c r="G138" i="29"/>
  <c r="I35" i="26"/>
  <c r="G242" i="1"/>
  <c r="G145" i="29"/>
  <c r="G154" i="29"/>
  <c r="G251" i="1"/>
  <c r="I44" i="26"/>
  <c r="E36" i="26"/>
  <c r="D243" i="1"/>
  <c r="E146" i="29"/>
  <c r="I41" i="26"/>
  <c r="G151" i="29"/>
  <c r="G248" i="1"/>
  <c r="F519" i="2"/>
  <c r="F16" i="23"/>
  <c r="G16" i="23" s="1"/>
  <c r="E41" i="26"/>
  <c r="E151" i="29"/>
  <c r="D248" i="1"/>
  <c r="E25" i="26"/>
  <c r="D232" i="1"/>
  <c r="E135" i="29"/>
  <c r="I26" i="26"/>
  <c r="G233" i="1"/>
  <c r="G136" i="29"/>
  <c r="D240" i="1"/>
  <c r="E33" i="26"/>
  <c r="E143" i="29"/>
  <c r="I33" i="26"/>
  <c r="G143" i="29"/>
  <c r="G240" i="1"/>
  <c r="E150" i="29"/>
  <c r="D247" i="1"/>
  <c r="E40" i="26"/>
  <c r="E35" i="26"/>
  <c r="E145" i="29"/>
  <c r="D242" i="1"/>
  <c r="E37" i="26"/>
  <c r="D244" i="1"/>
  <c r="E147" i="29"/>
  <c r="E142" i="29"/>
  <c r="E32" i="26"/>
  <c r="D239" i="1"/>
  <c r="E27" i="26"/>
  <c r="E137" i="29"/>
  <c r="D234" i="1"/>
  <c r="I31" i="26"/>
  <c r="G238" i="1"/>
  <c r="G141" i="29"/>
  <c r="E38" i="26"/>
  <c r="E148" i="29"/>
  <c r="D245" i="1"/>
  <c r="G116" i="38" l="1"/>
  <c r="F797" i="2" l="1"/>
  <c r="F773" i="2"/>
  <c r="F816" i="2" l="1"/>
  <c r="F32" i="25"/>
  <c r="G32" i="25" s="1"/>
  <c r="F50" i="25"/>
  <c r="G50" i="25" s="1"/>
  <c r="F33" i="25"/>
  <c r="G33" i="25" s="1"/>
  <c r="F73" i="3"/>
  <c r="G73" i="3" s="1"/>
  <c r="F51" i="25"/>
  <c r="G51" i="25" s="1"/>
  <c r="F818" i="2"/>
  <c r="F812" i="2"/>
  <c r="F832" i="2"/>
  <c r="F96" i="2"/>
  <c r="F95" i="2"/>
  <c r="F546" i="2"/>
  <c r="F94" i="2"/>
  <c r="F545" i="2"/>
  <c r="F47" i="25" l="1"/>
  <c r="G47" i="25" s="1"/>
  <c r="F60" i="25"/>
  <c r="G60" i="25" s="1"/>
  <c r="F45" i="3"/>
  <c r="G45" i="3" s="1"/>
  <c r="F29" i="25"/>
  <c r="G29" i="25" s="1"/>
  <c r="F791" i="2"/>
  <c r="F34" i="12"/>
  <c r="G34" i="12" s="1"/>
  <c r="F58" i="18"/>
  <c r="G58" i="18" s="1"/>
  <c r="F31" i="25"/>
  <c r="G31" i="25" s="1"/>
  <c r="F61" i="25"/>
  <c r="G61" i="25" s="1"/>
  <c r="F17" i="15"/>
  <c r="G17" i="15" s="1"/>
  <c r="F17" i="16"/>
  <c r="G17" i="16" s="1"/>
  <c r="F63" i="3"/>
  <c r="G63" i="3" s="1"/>
  <c r="F49" i="25"/>
  <c r="G49" i="25" s="1"/>
  <c r="F56" i="11"/>
  <c r="G56" i="11" s="1"/>
  <c r="F78" i="16"/>
  <c r="G78" i="16" s="1"/>
  <c r="F36" i="3"/>
  <c r="G36" i="3" s="1"/>
  <c r="F70" i="18"/>
  <c r="G70" i="18" s="1"/>
  <c r="F15" i="18"/>
  <c r="G15" i="18" s="1"/>
  <c r="F68" i="11"/>
  <c r="G68" i="11" s="1"/>
  <c r="F45" i="11"/>
  <c r="G45" i="11" s="1"/>
  <c r="F54" i="3"/>
  <c r="G54" i="3" s="1"/>
  <c r="F31" i="15"/>
  <c r="G31" i="15" s="1"/>
  <c r="F123" i="15"/>
  <c r="G123" i="15" s="1"/>
  <c r="F48" i="15"/>
  <c r="G48" i="15" s="1"/>
  <c r="F76" i="20"/>
  <c r="G76" i="20" s="1"/>
  <c r="F55" i="12"/>
  <c r="G55" i="12" s="1"/>
  <c r="F59" i="16"/>
  <c r="G59" i="16" s="1"/>
  <c r="F113" i="15"/>
  <c r="G113" i="15" s="1"/>
  <c r="F74" i="15"/>
  <c r="G74" i="15" s="1"/>
  <c r="F81" i="18"/>
  <c r="G81" i="18" s="1"/>
  <c r="F100" i="15"/>
  <c r="G100" i="15" s="1"/>
  <c r="F32" i="17"/>
  <c r="G32" i="17" s="1"/>
  <c r="F135" i="15"/>
  <c r="G135" i="15" s="1"/>
  <c r="F48" i="16"/>
  <c r="G48" i="16" s="1"/>
  <c r="F26" i="18"/>
  <c r="G26" i="18" s="1"/>
  <c r="F44" i="12"/>
  <c r="G44" i="12" s="1"/>
  <c r="F48" i="17"/>
  <c r="G48" i="17" s="1"/>
  <c r="F16" i="14"/>
  <c r="G16" i="14" s="1"/>
  <c r="F18" i="12"/>
  <c r="G18" i="12" s="1"/>
  <c r="F34" i="11"/>
  <c r="G34" i="11" s="1"/>
  <c r="F112" i="11"/>
  <c r="G112" i="11" s="1"/>
  <c r="F737" i="2"/>
  <c r="F16" i="25"/>
  <c r="G16" i="25" s="1"/>
  <c r="F18" i="11"/>
  <c r="G18" i="11" s="1"/>
  <c r="F33" i="16"/>
  <c r="G33" i="16" s="1"/>
  <c r="F49" i="18"/>
  <c r="G49" i="18" s="1"/>
  <c r="F17" i="17"/>
  <c r="G17" i="17" s="1"/>
  <c r="F37" i="18"/>
  <c r="G37" i="18" s="1"/>
  <c r="F148" i="15"/>
  <c r="G148" i="15" s="1"/>
  <c r="F85" i="15"/>
  <c r="G85" i="15" s="1"/>
  <c r="F61" i="15"/>
  <c r="G61" i="15" s="1"/>
  <c r="F59" i="14"/>
  <c r="G59" i="14" s="1"/>
  <c r="F16" i="9"/>
  <c r="G16" i="9" s="1"/>
  <c r="F16" i="7"/>
  <c r="G16" i="7" s="1"/>
  <c r="F63" i="10"/>
  <c r="G63" i="10" s="1"/>
  <c r="F82" i="7"/>
  <c r="G82" i="7" s="1"/>
  <c r="F59" i="6"/>
  <c r="G59" i="6" s="1"/>
  <c r="I20" i="38" s="1"/>
  <c r="F104" i="6"/>
  <c r="G104" i="6" s="1"/>
  <c r="I23" i="38" s="1"/>
  <c r="F42" i="7"/>
  <c r="G42" i="7" s="1"/>
  <c r="F85" i="11"/>
  <c r="G85" i="11" s="1"/>
  <c r="F146" i="6"/>
  <c r="G146" i="6" s="1"/>
  <c r="I26" i="38" s="1"/>
  <c r="F41" i="5"/>
  <c r="G41" i="5" s="1"/>
  <c r="I15" i="38" s="1"/>
  <c r="F41" i="9"/>
  <c r="G41" i="9" s="1"/>
  <c r="F73" i="6"/>
  <c r="G73" i="6" s="1"/>
  <c r="I21" i="38" s="1"/>
  <c r="F95" i="7"/>
  <c r="G95" i="7" s="1"/>
  <c r="F111" i="10"/>
  <c r="G111" i="10" s="1"/>
  <c r="F67" i="12"/>
  <c r="G67" i="12" s="1"/>
  <c r="F96" i="20"/>
  <c r="G96" i="20" s="1"/>
  <c r="F88" i="10"/>
  <c r="G88" i="10" s="1"/>
  <c r="F77" i="10"/>
  <c r="G77" i="10" s="1"/>
  <c r="F13" i="13"/>
  <c r="G13" i="13" s="1"/>
  <c r="F77" i="12"/>
  <c r="G77" i="12" s="1"/>
  <c r="F17" i="8"/>
  <c r="G17" i="8" s="1"/>
  <c r="F25" i="13"/>
  <c r="G25" i="13" s="1"/>
  <c r="F48" i="14"/>
  <c r="G48" i="14" s="1"/>
  <c r="F132" i="6"/>
  <c r="G132" i="6" s="1"/>
  <c r="I25" i="38" s="1"/>
  <c r="F31" i="6"/>
  <c r="G31" i="6" s="1"/>
  <c r="I18" i="38" s="1"/>
  <c r="F56" i="7"/>
  <c r="G56" i="7" s="1"/>
  <c r="I30" i="38" s="1"/>
  <c r="F786" i="2"/>
  <c r="F89" i="6"/>
  <c r="G89" i="6" s="1"/>
  <c r="F54" i="5"/>
  <c r="G54" i="5" s="1"/>
  <c r="F38" i="14"/>
  <c r="G38" i="14" s="1"/>
  <c r="F69" i="7"/>
  <c r="G69" i="7" s="1"/>
  <c r="F15" i="5"/>
  <c r="G15" i="5" s="1"/>
  <c r="F99" i="10"/>
  <c r="G99" i="10" s="1"/>
  <c r="F53" i="10"/>
  <c r="G53" i="10" s="1"/>
  <c r="F27" i="10"/>
  <c r="G27" i="10" s="1"/>
  <c r="F138" i="7"/>
  <c r="G138" i="7" s="1"/>
  <c r="I36" i="38" s="1"/>
  <c r="F45" i="6"/>
  <c r="G45" i="6" s="1"/>
  <c r="I19" i="38" s="1"/>
  <c r="F15" i="10"/>
  <c r="G15" i="10" s="1"/>
  <c r="F29" i="7"/>
  <c r="G29" i="7" s="1"/>
  <c r="F106" i="20"/>
  <c r="G106" i="20" s="1"/>
  <c r="F54" i="9"/>
  <c r="G54" i="9" s="1"/>
  <c r="F42" i="20"/>
  <c r="G42" i="20" s="1"/>
  <c r="F17" i="25"/>
  <c r="G17" i="25" s="1"/>
  <c r="F118" i="6"/>
  <c r="G118" i="6" s="1"/>
  <c r="I24" i="38" s="1"/>
  <c r="F122" i="7"/>
  <c r="G122" i="7" s="1"/>
  <c r="I35" i="38" s="1"/>
  <c r="F40" i="10"/>
  <c r="G40" i="10" s="1"/>
  <c r="F108" i="7"/>
  <c r="G108" i="7" s="1"/>
  <c r="F28" i="9"/>
  <c r="G28" i="9" s="1"/>
  <c r="F28" i="5"/>
  <c r="G28" i="5" s="1"/>
  <c r="I14" i="38" s="1"/>
  <c r="F101" i="11"/>
  <c r="G101" i="11" s="1"/>
  <c r="I57" i="38" s="1"/>
  <c r="F26" i="14"/>
  <c r="G26" i="14" s="1"/>
  <c r="F53" i="20"/>
  <c r="G53" i="20" s="1"/>
  <c r="F17" i="6"/>
  <c r="G17" i="6" s="1"/>
  <c r="I17" i="38" s="1"/>
  <c r="F117" i="20"/>
  <c r="G117" i="20" s="1"/>
  <c r="F35" i="21"/>
  <c r="G35" i="21" s="1"/>
  <c r="I111" i="38" s="1"/>
  <c r="F30" i="25"/>
  <c r="G30" i="25" s="1"/>
  <c r="F24" i="23"/>
  <c r="G24" i="23" s="1"/>
  <c r="F51" i="21"/>
  <c r="G51" i="21" s="1"/>
  <c r="F19" i="22"/>
  <c r="G19" i="22" s="1"/>
  <c r="I113" i="38" s="1"/>
  <c r="F67" i="23"/>
  <c r="G67" i="23" s="1"/>
  <c r="F81" i="23"/>
  <c r="G81" i="23" s="1"/>
  <c r="F810" i="2"/>
  <c r="F33" i="22"/>
  <c r="G33" i="22" s="1"/>
  <c r="I114" i="38" s="1"/>
  <c r="F72" i="3"/>
  <c r="G72" i="3" s="1"/>
  <c r="F15" i="24"/>
  <c r="G15" i="24" s="1"/>
  <c r="F20" i="21"/>
  <c r="G20" i="21" s="1"/>
  <c r="I110" i="38" s="1"/>
  <c r="F44" i="23"/>
  <c r="G44" i="23" s="1"/>
  <c r="F48" i="25"/>
  <c r="G48" i="25" s="1"/>
  <c r="G6" i="5" l="1"/>
  <c r="I13" i="38"/>
  <c r="I64" i="38"/>
  <c r="G70" i="12"/>
  <c r="I56" i="38"/>
  <c r="G71" i="11"/>
  <c r="I93" i="38"/>
  <c r="G29" i="18"/>
  <c r="I61" i="38"/>
  <c r="G37" i="12"/>
  <c r="I74" i="38"/>
  <c r="G34" i="15"/>
  <c r="G57" i="3"/>
  <c r="I11" i="38"/>
  <c r="I117" i="38"/>
  <c r="G29" i="23"/>
  <c r="G59" i="7"/>
  <c r="I31" i="38"/>
  <c r="I65" i="38"/>
  <c r="G6" i="13"/>
  <c r="I29" i="38"/>
  <c r="G32" i="7"/>
  <c r="I88" i="38"/>
  <c r="G6" i="17"/>
  <c r="G18" i="18"/>
  <c r="I92" i="38"/>
  <c r="G116" i="15"/>
  <c r="I80" i="38"/>
  <c r="I83" i="38"/>
  <c r="G6" i="16"/>
  <c r="G109" i="20"/>
  <c r="I109" i="38"/>
  <c r="I101" i="38"/>
  <c r="G26" i="20"/>
  <c r="I69" i="38"/>
  <c r="G29" i="14"/>
  <c r="I47" i="38"/>
  <c r="G66" i="10"/>
  <c r="G40" i="18"/>
  <c r="I94" i="38"/>
  <c r="I86" i="38"/>
  <c r="G36" i="16"/>
  <c r="I73" i="38"/>
  <c r="G20" i="15"/>
  <c r="I72" i="38"/>
  <c r="G8" i="15"/>
  <c r="I115" i="38"/>
  <c r="G6" i="24"/>
  <c r="I41" i="38"/>
  <c r="G44" i="9"/>
  <c r="I16" i="38"/>
  <c r="G44" i="5"/>
  <c r="I48" i="38"/>
  <c r="G80" i="10"/>
  <c r="I84" i="38"/>
  <c r="G20" i="16"/>
  <c r="G126" i="15"/>
  <c r="I81" i="38"/>
  <c r="G48" i="3"/>
  <c r="I10" i="38"/>
  <c r="G66" i="3"/>
  <c r="I12" i="38"/>
  <c r="I102" i="38"/>
  <c r="G45" i="20"/>
  <c r="G99" i="20"/>
  <c r="I108" i="38"/>
  <c r="I22" i="38"/>
  <c r="G76" i="6"/>
  <c r="G87" i="20"/>
  <c r="I107" i="38"/>
  <c r="G72" i="7"/>
  <c r="I32" i="38"/>
  <c r="I51" i="38"/>
  <c r="G6" i="11"/>
  <c r="I89" i="38"/>
  <c r="G20" i="17"/>
  <c r="I53" i="38"/>
  <c r="G37" i="11"/>
  <c r="G19" i="14"/>
  <c r="I68" i="38"/>
  <c r="G19" i="7"/>
  <c r="I28" i="38"/>
  <c r="I63" i="38"/>
  <c r="G58" i="12"/>
  <c r="I46" i="38"/>
  <c r="G54" i="10"/>
  <c r="I120" i="38"/>
  <c r="I78" i="38"/>
  <c r="G90" i="15"/>
  <c r="G59" i="11"/>
  <c r="I55" i="38"/>
  <c r="G50" i="18"/>
  <c r="I95" i="38"/>
  <c r="I42" i="38"/>
  <c r="G6" i="10"/>
  <c r="I50" i="38"/>
  <c r="G102" i="10"/>
  <c r="I27" i="38"/>
  <c r="G6" i="7"/>
  <c r="G73" i="18"/>
  <c r="I97" i="38"/>
  <c r="I91" i="38"/>
  <c r="G6" i="18"/>
  <c r="I60" i="38"/>
  <c r="G21" i="12"/>
  <c r="I119" i="38"/>
  <c r="G72" i="23"/>
  <c r="I33" i="38"/>
  <c r="G85" i="7"/>
  <c r="I38" i="38"/>
  <c r="G6" i="9"/>
  <c r="I58" i="38"/>
  <c r="G104" i="11"/>
  <c r="I76" i="38"/>
  <c r="G66" i="15"/>
  <c r="G61" i="18"/>
  <c r="I96" i="38"/>
  <c r="I118" i="38"/>
  <c r="G49" i="23"/>
  <c r="I39" i="38"/>
  <c r="G19" i="9"/>
  <c r="I71" i="38"/>
  <c r="G51" i="14"/>
  <c r="G21" i="11"/>
  <c r="I52" i="38"/>
  <c r="G103" i="15"/>
  <c r="I79" i="38"/>
  <c r="I8" i="38"/>
  <c r="G30" i="3"/>
  <c r="I121" i="38"/>
  <c r="G20" i="25"/>
  <c r="G98" i="7"/>
  <c r="I34" i="38"/>
  <c r="I43" i="38"/>
  <c r="G18" i="10"/>
  <c r="G41" i="14"/>
  <c r="I70" i="38"/>
  <c r="I40" i="38"/>
  <c r="G31" i="9"/>
  <c r="G49" i="15"/>
  <c r="I75" i="38"/>
  <c r="I59" i="38"/>
  <c r="G6" i="12"/>
  <c r="I87" i="38"/>
  <c r="G50" i="16"/>
  <c r="G62" i="16"/>
  <c r="I85" i="38"/>
  <c r="G39" i="3"/>
  <c r="I9" i="38"/>
  <c r="G39" i="21"/>
  <c r="I112" i="38"/>
  <c r="G30" i="10"/>
  <c r="I44" i="38"/>
  <c r="I45" i="38"/>
  <c r="G43" i="10"/>
  <c r="I66" i="38"/>
  <c r="G16" i="13"/>
  <c r="G77" i="15"/>
  <c r="I77" i="38"/>
  <c r="I67" i="38"/>
  <c r="G6" i="14"/>
  <c r="I62" i="38"/>
  <c r="G47" i="12"/>
  <c r="I54" i="38"/>
  <c r="G48" i="11"/>
  <c r="I123" i="38"/>
  <c r="G53" i="25"/>
  <c r="I116" i="38"/>
  <c r="G8" i="23"/>
  <c r="I49" i="38"/>
  <c r="G91" i="10"/>
  <c r="G6" i="8"/>
  <c r="I37" i="38"/>
  <c r="I82" i="38"/>
  <c r="G138" i="15"/>
  <c r="I90" i="38"/>
  <c r="G35" i="17"/>
  <c r="I105" i="38"/>
  <c r="G71" i="20"/>
  <c r="I122" i="38"/>
  <c r="F115" i="29" l="1"/>
  <c r="I196" i="1"/>
  <c r="F115" i="38"/>
  <c r="I109" i="1"/>
  <c r="F69" i="38"/>
  <c r="F69" i="29"/>
  <c r="I145" i="1"/>
  <c r="F88" i="29"/>
  <c r="F88" i="38"/>
  <c r="F74" i="29"/>
  <c r="I119" i="1"/>
  <c r="F74" i="38"/>
  <c r="F32" i="38"/>
  <c r="I46" i="1"/>
  <c r="F32" i="29"/>
  <c r="I12" i="1"/>
  <c r="F10" i="29"/>
  <c r="F10" i="38"/>
  <c r="F72" i="38"/>
  <c r="I117" i="1"/>
  <c r="F72" i="29"/>
  <c r="F101" i="29"/>
  <c r="I170" i="1"/>
  <c r="F101" i="38"/>
  <c r="I43" i="1"/>
  <c r="F29" i="29"/>
  <c r="F29" i="38"/>
  <c r="F61" i="29"/>
  <c r="F61" i="38"/>
  <c r="I93" i="1"/>
  <c r="F42" i="38"/>
  <c r="F42" i="29"/>
  <c r="I66" i="1"/>
  <c r="F90" i="38"/>
  <c r="F90" i="29"/>
  <c r="I147" i="1"/>
  <c r="F28" i="38"/>
  <c r="I42" i="1"/>
  <c r="F28" i="29"/>
  <c r="F107" i="38"/>
  <c r="I176" i="1"/>
  <c r="F107" i="29"/>
  <c r="F81" i="29"/>
  <c r="F81" i="38"/>
  <c r="I132" i="1"/>
  <c r="F45" i="29"/>
  <c r="F45" i="38"/>
  <c r="I69" i="1"/>
  <c r="F95" i="29"/>
  <c r="I156" i="1"/>
  <c r="F95" i="38"/>
  <c r="I32" i="1"/>
  <c r="F22" i="38"/>
  <c r="F22" i="29"/>
  <c r="F84" i="38"/>
  <c r="I139" i="1"/>
  <c r="F84" i="29"/>
  <c r="I118" i="1"/>
  <c r="F73" i="38"/>
  <c r="F73" i="29"/>
  <c r="F65" i="38"/>
  <c r="I101" i="1"/>
  <c r="F65" i="29"/>
  <c r="F93" i="29"/>
  <c r="F93" i="38"/>
  <c r="I154" i="1"/>
  <c r="I214" i="1"/>
  <c r="F119" i="38"/>
  <c r="F119" i="29"/>
  <c r="F60" i="38"/>
  <c r="F60" i="29"/>
  <c r="I92" i="1"/>
  <c r="I60" i="1"/>
  <c r="F40" i="29"/>
  <c r="F40" i="38"/>
  <c r="F76" i="38"/>
  <c r="I124" i="1"/>
  <c r="F76" i="29"/>
  <c r="F91" i="29"/>
  <c r="I152" i="1"/>
  <c r="F91" i="38"/>
  <c r="I108" i="1"/>
  <c r="F68" i="29"/>
  <c r="F68" i="38"/>
  <c r="I178" i="1"/>
  <c r="F109" i="29"/>
  <c r="F109" i="38"/>
  <c r="F105" i="29"/>
  <c r="F105" i="38"/>
  <c r="I174" i="1"/>
  <c r="F112" i="38"/>
  <c r="F112" i="29"/>
  <c r="I185" i="1"/>
  <c r="F55" i="29"/>
  <c r="F55" i="38"/>
  <c r="I83" i="1"/>
  <c r="I81" i="1"/>
  <c r="F53" i="38"/>
  <c r="F53" i="29"/>
  <c r="F48" i="29"/>
  <c r="F48" i="38"/>
  <c r="I72" i="1"/>
  <c r="F86" i="29"/>
  <c r="F86" i="38"/>
  <c r="I141" i="1"/>
  <c r="I138" i="1"/>
  <c r="F83" i="38"/>
  <c r="F83" i="29"/>
  <c r="F56" i="29"/>
  <c r="F56" i="38"/>
  <c r="I84" i="1"/>
  <c r="F121" i="29"/>
  <c r="F121" i="38"/>
  <c r="I220" i="1"/>
  <c r="F54" i="29"/>
  <c r="I82" i="1"/>
  <c r="F54" i="38"/>
  <c r="F75" i="29"/>
  <c r="I120" i="1"/>
  <c r="F75" i="38"/>
  <c r="F58" i="29"/>
  <c r="F58" i="38"/>
  <c r="I86" i="1"/>
  <c r="I129" i="1"/>
  <c r="F78" i="29"/>
  <c r="F78" i="38"/>
  <c r="I177" i="1"/>
  <c r="F108" i="29"/>
  <c r="F108" i="38"/>
  <c r="F31" i="29"/>
  <c r="F31" i="38"/>
  <c r="I45" i="1"/>
  <c r="F63" i="29"/>
  <c r="F63" i="38"/>
  <c r="I95" i="1"/>
  <c r="F62" i="38"/>
  <c r="I94" i="1"/>
  <c r="F62" i="29"/>
  <c r="F9" i="38"/>
  <c r="F9" i="29"/>
  <c r="I11" i="1"/>
  <c r="F70" i="38"/>
  <c r="F70" i="29"/>
  <c r="I110" i="1"/>
  <c r="F52" i="38"/>
  <c r="I80" i="1"/>
  <c r="F52" i="29"/>
  <c r="F97" i="38"/>
  <c r="I158" i="1"/>
  <c r="F97" i="29"/>
  <c r="F89" i="38"/>
  <c r="I146" i="1"/>
  <c r="F89" i="29"/>
  <c r="I171" i="1"/>
  <c r="F102" i="38"/>
  <c r="F102" i="29"/>
  <c r="I22" i="1"/>
  <c r="F16" i="29"/>
  <c r="F16" i="38"/>
  <c r="F117" i="29"/>
  <c r="I206" i="1"/>
  <c r="F117" i="38"/>
  <c r="I96" i="1"/>
  <c r="F64" i="38"/>
  <c r="F64" i="29"/>
  <c r="F118" i="29"/>
  <c r="F118" i="38"/>
  <c r="I210" i="1"/>
  <c r="F49" i="29"/>
  <c r="F49" i="38"/>
  <c r="I73" i="1"/>
  <c r="I67" i="1"/>
  <c r="F43" i="38"/>
  <c r="F43" i="29"/>
  <c r="F71" i="29"/>
  <c r="F71" i="38"/>
  <c r="I111" i="1"/>
  <c r="F38" i="29"/>
  <c r="F38" i="38"/>
  <c r="I58" i="1"/>
  <c r="I41" i="1"/>
  <c r="F27" i="29"/>
  <c r="F27" i="38"/>
  <c r="F94" i="38"/>
  <c r="F94" i="29"/>
  <c r="I155" i="1"/>
  <c r="I131" i="1"/>
  <c r="F80" i="38"/>
  <c r="F80" i="29"/>
  <c r="I48" i="1"/>
  <c r="F34" i="38"/>
  <c r="F34" i="29"/>
  <c r="F123" i="38"/>
  <c r="I222" i="1"/>
  <c r="F123" i="29"/>
  <c r="I10" i="1"/>
  <c r="F8" i="38"/>
  <c r="F8" i="29"/>
  <c r="I157" i="1"/>
  <c r="F96" i="29"/>
  <c r="F96" i="38"/>
  <c r="I130" i="1"/>
  <c r="F79" i="38"/>
  <c r="F79" i="29"/>
  <c r="F37" i="29"/>
  <c r="I53" i="1"/>
  <c r="F37" i="38"/>
  <c r="F77" i="38"/>
  <c r="I125" i="1"/>
  <c r="F77" i="29"/>
  <c r="F85" i="38"/>
  <c r="F85" i="29"/>
  <c r="I140" i="1"/>
  <c r="F46" i="38"/>
  <c r="I70" i="1"/>
  <c r="F46" i="29"/>
  <c r="F51" i="38"/>
  <c r="F51" i="29"/>
  <c r="I79" i="1"/>
  <c r="F41" i="29"/>
  <c r="I61" i="1"/>
  <c r="F41" i="38"/>
  <c r="F47" i="29"/>
  <c r="F47" i="38"/>
  <c r="I71" i="1"/>
  <c r="I91" i="1"/>
  <c r="F59" i="29"/>
  <c r="F59" i="38"/>
  <c r="F44" i="29"/>
  <c r="I68" i="1"/>
  <c r="F44" i="38"/>
  <c r="I133" i="1"/>
  <c r="F82" i="38"/>
  <c r="F82" i="29"/>
  <c r="F67" i="29"/>
  <c r="I107" i="1"/>
  <c r="F67" i="38"/>
  <c r="F116" i="38"/>
  <c r="I202" i="1"/>
  <c r="F116" i="29"/>
  <c r="F66" i="29"/>
  <c r="I102" i="1"/>
  <c r="F66" i="38"/>
  <c r="F87" i="29"/>
  <c r="I142" i="1"/>
  <c r="F87" i="38"/>
  <c r="F39" i="29"/>
  <c r="F39" i="38"/>
  <c r="I59" i="1"/>
  <c r="F33" i="38"/>
  <c r="F33" i="29"/>
  <c r="I47" i="1"/>
  <c r="I74" i="1"/>
  <c r="F50" i="29"/>
  <c r="F50" i="38"/>
  <c r="I14" i="1"/>
  <c r="F12" i="38"/>
  <c r="F12" i="29"/>
  <c r="F92" i="29"/>
  <c r="I153" i="1"/>
  <c r="F92" i="38"/>
  <c r="F11" i="29"/>
  <c r="F11" i="38"/>
  <c r="I13" i="1"/>
  <c r="F13" i="38"/>
  <c r="F13" i="29"/>
  <c r="I19" i="1"/>
  <c r="F47" i="2" l="1"/>
  <c r="F48" i="2" l="1"/>
  <c r="F124" i="6"/>
  <c r="G124" i="6" s="1"/>
  <c r="F12" i="2"/>
  <c r="F9" i="6"/>
  <c r="G9" i="6" s="1"/>
  <c r="F138" i="6"/>
  <c r="G138" i="6" s="1"/>
  <c r="F110" i="6"/>
  <c r="G110" i="6" s="1"/>
  <c r="F20" i="20"/>
  <c r="G20" i="20" s="1"/>
  <c r="F21" i="5"/>
  <c r="G21" i="5" s="1"/>
  <c r="F31" i="21"/>
  <c r="G31" i="21" s="1"/>
  <c r="F42" i="25"/>
  <c r="G42" i="25" s="1"/>
  <c r="F65" i="6"/>
  <c r="G65" i="6" s="1"/>
  <c r="F9" i="25"/>
  <c r="G9" i="25" s="1"/>
  <c r="F15" i="22"/>
  <c r="G15" i="22" s="1"/>
  <c r="F34" i="5"/>
  <c r="G34" i="5" s="1"/>
  <c r="F37" i="6"/>
  <c r="G37" i="6" s="1"/>
  <c r="F132" i="7"/>
  <c r="G132" i="7" s="1"/>
  <c r="F92" i="11"/>
  <c r="G92" i="11" s="1"/>
  <c r="F116" i="7"/>
  <c r="G116" i="7" s="1"/>
  <c r="F48" i="7"/>
  <c r="G48" i="7" s="1"/>
  <c r="F23" i="6"/>
  <c r="G23" i="6" s="1"/>
  <c r="F16" i="21"/>
  <c r="G16" i="21" s="1"/>
  <c r="F95" i="6"/>
  <c r="G95" i="6" s="1"/>
  <c r="F51" i="6"/>
  <c r="G51" i="6" s="1"/>
  <c r="F29" i="22"/>
  <c r="G29" i="22" s="1"/>
  <c r="F17" i="2"/>
  <c r="F18" i="2"/>
  <c r="F10" i="2"/>
  <c r="F9" i="2"/>
  <c r="F13" i="2"/>
  <c r="F8" i="2"/>
  <c r="F11" i="2"/>
  <c r="F19" i="2"/>
  <c r="F45" i="2"/>
  <c r="F46" i="2"/>
  <c r="G114" i="38" l="1"/>
  <c r="G22" i="22"/>
  <c r="G120" i="38"/>
  <c r="G6" i="25"/>
  <c r="G20" i="38"/>
  <c r="G48" i="6"/>
  <c r="G21" i="38"/>
  <c r="G62" i="6"/>
  <c r="G23" i="38"/>
  <c r="G92" i="6"/>
  <c r="G122" i="38"/>
  <c r="G36" i="25"/>
  <c r="G110" i="38"/>
  <c r="G6" i="21"/>
  <c r="G111" i="38"/>
  <c r="G23" i="21"/>
  <c r="G18" i="38"/>
  <c r="G20" i="6"/>
  <c r="G14" i="38"/>
  <c r="G18" i="5"/>
  <c r="G30" i="38"/>
  <c r="G45" i="7"/>
  <c r="G16" i="20"/>
  <c r="G100" i="38"/>
  <c r="G35" i="38"/>
  <c r="G111" i="7"/>
  <c r="G24" i="38"/>
  <c r="G107" i="6"/>
  <c r="G113" i="38"/>
  <c r="G6" i="22"/>
  <c r="F7" i="2"/>
  <c r="G57" i="38"/>
  <c r="G88" i="11"/>
  <c r="G26" i="38"/>
  <c r="G135" i="6"/>
  <c r="G36" i="38"/>
  <c r="G125" i="7"/>
  <c r="G17" i="38"/>
  <c r="G6" i="6"/>
  <c r="G19" i="38"/>
  <c r="G34" i="6"/>
  <c r="F6" i="2"/>
  <c r="G15" i="38"/>
  <c r="G31" i="5"/>
  <c r="G25" i="38"/>
  <c r="G121" i="6"/>
  <c r="I35" i="1" l="1"/>
  <c r="F25" i="38"/>
  <c r="F25" i="29"/>
  <c r="F100" i="38"/>
  <c r="I169" i="1"/>
  <c r="F100" i="29"/>
  <c r="I33" i="1"/>
  <c r="F23" i="29"/>
  <c r="F23" i="38"/>
  <c r="F57" i="29"/>
  <c r="I85" i="1"/>
  <c r="F57" i="38"/>
  <c r="I30" i="1"/>
  <c r="F20" i="38"/>
  <c r="F20" i="29"/>
  <c r="F24" i="38"/>
  <c r="F24" i="29"/>
  <c r="I34" i="1"/>
  <c r="F120" i="29"/>
  <c r="F120" i="38"/>
  <c r="I219" i="1"/>
  <c r="F26" i="29"/>
  <c r="I36" i="1"/>
  <c r="F26" i="38"/>
  <c r="F15" i="29"/>
  <c r="F15" i="38"/>
  <c r="I21" i="1"/>
  <c r="I44" i="1"/>
  <c r="F30" i="29"/>
  <c r="F30" i="38"/>
  <c r="I20" i="1"/>
  <c r="F14" i="38"/>
  <c r="F14" i="29"/>
  <c r="F18" i="38"/>
  <c r="F18" i="29"/>
  <c r="I28" i="1"/>
  <c r="I31" i="1"/>
  <c r="F21" i="29"/>
  <c r="F21" i="38"/>
  <c r="F113" i="38"/>
  <c r="F113" i="29"/>
  <c r="I190" i="1"/>
  <c r="F17" i="38"/>
  <c r="F17" i="29"/>
  <c r="I27" i="1"/>
  <c r="I50" i="1"/>
  <c r="F36" i="29"/>
  <c r="F36" i="38"/>
  <c r="I49" i="1"/>
  <c r="F35" i="29"/>
  <c r="F35" i="38"/>
  <c r="I183" i="1"/>
  <c r="F110" i="38"/>
  <c r="F110" i="29"/>
  <c r="F114" i="38"/>
  <c r="I191" i="1"/>
  <c r="F114" i="29"/>
  <c r="F122" i="38"/>
  <c r="I221" i="1"/>
  <c r="F122" i="29"/>
  <c r="F852" i="2"/>
  <c r="F853" i="2" s="1"/>
  <c r="F19" i="38"/>
  <c r="I29" i="1"/>
  <c r="F19" i="29"/>
  <c r="I184" i="1"/>
  <c r="F111" i="29"/>
  <c r="F111" i="38"/>
</calcChain>
</file>

<file path=xl/sharedStrings.xml><?xml version="1.0" encoding="utf-8"?>
<sst xmlns="http://schemas.openxmlformats.org/spreadsheetml/2006/main" count="6841" uniqueCount="2044">
  <si>
    <t>gl</t>
  </si>
  <si>
    <t>m3</t>
  </si>
  <si>
    <t>u</t>
  </si>
  <si>
    <t>m2</t>
  </si>
  <si>
    <t>m</t>
  </si>
  <si>
    <t>Unidad</t>
  </si>
  <si>
    <t>Precio Prom.</t>
  </si>
  <si>
    <t>Cod. Registro</t>
  </si>
  <si>
    <t>0.12.09.F</t>
  </si>
  <si>
    <t>0.12.08.F</t>
  </si>
  <si>
    <t>0.12.07.F</t>
  </si>
  <si>
    <t>0.12.06.F</t>
  </si>
  <si>
    <t>0.12.05.F</t>
  </si>
  <si>
    <t>0.12.04.F</t>
  </si>
  <si>
    <t>0.12.03.F</t>
  </si>
  <si>
    <t>0.12.02.F</t>
  </si>
  <si>
    <t>0.12.01.F</t>
  </si>
  <si>
    <t>0.12.00.F</t>
  </si>
  <si>
    <t>0.09.04.F</t>
  </si>
  <si>
    <t>0.09.03.F</t>
  </si>
  <si>
    <t>0.09.02.F</t>
  </si>
  <si>
    <t>0.09.01.F</t>
  </si>
  <si>
    <t>0.06.08.F</t>
  </si>
  <si>
    <t>0.06.07.F</t>
  </si>
  <si>
    <t>0.06.06.F</t>
  </si>
  <si>
    <t>0.06.04.F</t>
  </si>
  <si>
    <t>0.06.03.F</t>
  </si>
  <si>
    <t>0.06.02.F</t>
  </si>
  <si>
    <t>Excavación de pozos estr. a mano</t>
  </si>
  <si>
    <t>0.06.01.F</t>
  </si>
  <si>
    <t>Excavación de sótanos a mano</t>
  </si>
  <si>
    <t>0.06.00.F</t>
  </si>
  <si>
    <t>Excavación de zanja a mano</t>
  </si>
  <si>
    <t>%</t>
  </si>
  <si>
    <t>fi.025</t>
  </si>
  <si>
    <t>fi.023</t>
  </si>
  <si>
    <t>81- Tasa</t>
  </si>
  <si>
    <t>fi.029</t>
  </si>
  <si>
    <t>fi.028</t>
  </si>
  <si>
    <t>80- Seguros</t>
  </si>
  <si>
    <t>fi.026</t>
  </si>
  <si>
    <t>79- Derechos</t>
  </si>
  <si>
    <t>$</t>
  </si>
  <si>
    <t>fi.024</t>
  </si>
  <si>
    <t>78- Cotización</t>
  </si>
  <si>
    <t>fi.027</t>
  </si>
  <si>
    <t>77- Varios</t>
  </si>
  <si>
    <t>11- Financiero</t>
  </si>
  <si>
    <t>Adicionales</t>
  </si>
  <si>
    <t>eq.058</t>
  </si>
  <si>
    <t>74- Tractor</t>
  </si>
  <si>
    <t>eq.902</t>
  </si>
  <si>
    <t>h</t>
  </si>
  <si>
    <t>eq.025</t>
  </si>
  <si>
    <t>eq.024b</t>
  </si>
  <si>
    <t>eq.024</t>
  </si>
  <si>
    <t>73- Topadora</t>
  </si>
  <si>
    <t>72- Terminadora</t>
  </si>
  <si>
    <t>71- Tanque</t>
  </si>
  <si>
    <t>eq.901</t>
  </si>
  <si>
    <t>eq.086</t>
  </si>
  <si>
    <t>eq.060</t>
  </si>
  <si>
    <t>eq.052</t>
  </si>
  <si>
    <t>eq.050</t>
  </si>
  <si>
    <t>eq.048</t>
  </si>
  <si>
    <t>eq.018</t>
  </si>
  <si>
    <t>Vibrocompactador autopropulsado 120 HP</t>
  </si>
  <si>
    <t>eq.017</t>
  </si>
  <si>
    <t>eq.016</t>
  </si>
  <si>
    <t>Rodillo neumático autopropulsado 70 HP</t>
  </si>
  <si>
    <t>eq.015</t>
  </si>
  <si>
    <t>70- Compactadores</t>
  </si>
  <si>
    <t>eq.116</t>
  </si>
  <si>
    <t>eq.105</t>
  </si>
  <si>
    <t>eq.104</t>
  </si>
  <si>
    <t>eq.008</t>
  </si>
  <si>
    <t>Retroexcavadora 87 H.P.</t>
  </si>
  <si>
    <t>eq.007</t>
  </si>
  <si>
    <t>69- Retroexcavadora</t>
  </si>
  <si>
    <t>eq.044</t>
  </si>
  <si>
    <t>68- Regla</t>
  </si>
  <si>
    <t>eq.082</t>
  </si>
  <si>
    <t>67- Rastra</t>
  </si>
  <si>
    <t>eq.022</t>
  </si>
  <si>
    <t>Planta eleboradora de hormigón</t>
  </si>
  <si>
    <t>eq.021</t>
  </si>
  <si>
    <t>66- Planta</t>
  </si>
  <si>
    <t>65- Plancha</t>
  </si>
  <si>
    <t>eq.014</t>
  </si>
  <si>
    <t>Pala cargadora 140 H.P.</t>
  </si>
  <si>
    <t>eq.013</t>
  </si>
  <si>
    <t>64- Pala</t>
  </si>
  <si>
    <t>eq.072</t>
  </si>
  <si>
    <t>eq.070</t>
  </si>
  <si>
    <t>63- Regador</t>
  </si>
  <si>
    <t>eq.010</t>
  </si>
  <si>
    <t>eq.009</t>
  </si>
  <si>
    <t>Motoniveladora 180 H.P.</t>
  </si>
  <si>
    <t>62- Motoniveladora</t>
  </si>
  <si>
    <t>eq.066</t>
  </si>
  <si>
    <t>61- Motocompresor</t>
  </si>
  <si>
    <t>eq.020</t>
  </si>
  <si>
    <t>eq.200</t>
  </si>
  <si>
    <t>59- Matafuego</t>
  </si>
  <si>
    <t>eq.122</t>
  </si>
  <si>
    <t>eq.121</t>
  </si>
  <si>
    <t>eq.120</t>
  </si>
  <si>
    <t>eq.062</t>
  </si>
  <si>
    <t>58- Martillo</t>
  </si>
  <si>
    <t>eq.125</t>
  </si>
  <si>
    <t>eq.124</t>
  </si>
  <si>
    <t>eq.123</t>
  </si>
  <si>
    <t>57- Grupo Electrógeno</t>
  </si>
  <si>
    <t>eq.100</t>
  </si>
  <si>
    <t>Grúa hidráulica Hidrogrubert N 10000 - Tm</t>
  </si>
  <si>
    <t>eq.090</t>
  </si>
  <si>
    <t>56- Grúa</t>
  </si>
  <si>
    <t>kg</t>
  </si>
  <si>
    <t>eq.301</t>
  </si>
  <si>
    <t>l</t>
  </si>
  <si>
    <t>eq.300</t>
  </si>
  <si>
    <t>eq.080</t>
  </si>
  <si>
    <t>eq.006</t>
  </si>
  <si>
    <t>Gasoil</t>
  </si>
  <si>
    <t>55- Combustible</t>
  </si>
  <si>
    <t>eq.112</t>
  </si>
  <si>
    <t>eq.111</t>
  </si>
  <si>
    <t>eq.002</t>
  </si>
  <si>
    <t>54- Acoplado</t>
  </si>
  <si>
    <t>eq.110</t>
  </si>
  <si>
    <t>eq.109</t>
  </si>
  <si>
    <t>eq.108</t>
  </si>
  <si>
    <t>52- Cubierta</t>
  </si>
  <si>
    <t>her.012</t>
  </si>
  <si>
    <t>her.011</t>
  </si>
  <si>
    <t>her.010</t>
  </si>
  <si>
    <t>her.009</t>
  </si>
  <si>
    <t>her.008</t>
  </si>
  <si>
    <t>her.007</t>
  </si>
  <si>
    <t>her.006</t>
  </si>
  <si>
    <t>her.005</t>
  </si>
  <si>
    <t>her.004</t>
  </si>
  <si>
    <t>her.003</t>
  </si>
  <si>
    <t>her.002</t>
  </si>
  <si>
    <t>her.001</t>
  </si>
  <si>
    <t>50- Canasta</t>
  </si>
  <si>
    <t>eq.078</t>
  </si>
  <si>
    <t>49- Camioneta</t>
  </si>
  <si>
    <t>eq.107</t>
  </si>
  <si>
    <t>eq.106</t>
  </si>
  <si>
    <t>eq.030</t>
  </si>
  <si>
    <t>eq.019</t>
  </si>
  <si>
    <t>eq.012</t>
  </si>
  <si>
    <t>Camión volcador 140 H.P.</t>
  </si>
  <si>
    <t>eq.011</t>
  </si>
  <si>
    <t>eq.001</t>
  </si>
  <si>
    <t>eq.028</t>
  </si>
  <si>
    <t>eq.074</t>
  </si>
  <si>
    <t>46- Barredora</t>
  </si>
  <si>
    <t>eq.026</t>
  </si>
  <si>
    <t>eq.976</t>
  </si>
  <si>
    <t>eq.076</t>
  </si>
  <si>
    <t>44- Aplanadora</t>
  </si>
  <si>
    <t>10- Equipo</t>
  </si>
  <si>
    <t>Maquinarias</t>
  </si>
  <si>
    <t>mo.001</t>
  </si>
  <si>
    <t>112- Oficial especializado</t>
  </si>
  <si>
    <t>mo.002</t>
  </si>
  <si>
    <t>111- Oficial</t>
  </si>
  <si>
    <t>mo.003</t>
  </si>
  <si>
    <t>110- Medio Oficial</t>
  </si>
  <si>
    <t>mo.007</t>
  </si>
  <si>
    <t>mo.006</t>
  </si>
  <si>
    <t>109- Cuadrilla</t>
  </si>
  <si>
    <t>mo.008</t>
  </si>
  <si>
    <t>Chofer</t>
  </si>
  <si>
    <t>108- Chofer</t>
  </si>
  <si>
    <t>mo.004</t>
  </si>
  <si>
    <t>Ayudante</t>
  </si>
  <si>
    <t>107- Ayudante</t>
  </si>
  <si>
    <t>mo.005</t>
  </si>
  <si>
    <t>106- Adicional</t>
  </si>
  <si>
    <t>17- Mano de obra</t>
  </si>
  <si>
    <t>Mano de Obra</t>
  </si>
  <si>
    <t>vi.008</t>
  </si>
  <si>
    <t>vi.007</t>
  </si>
  <si>
    <t>vi.006</t>
  </si>
  <si>
    <t>vi.003</t>
  </si>
  <si>
    <t>vi.001</t>
  </si>
  <si>
    <t>200- Vidrio</t>
  </si>
  <si>
    <t>vi.004</t>
  </si>
  <si>
    <t>199- Policarbonato</t>
  </si>
  <si>
    <t>vi.002</t>
  </si>
  <si>
    <t>198- Espejo</t>
  </si>
  <si>
    <t>30- Vidrio</t>
  </si>
  <si>
    <t>so.012</t>
  </si>
  <si>
    <t>so.011</t>
  </si>
  <si>
    <t>201- Zócalo</t>
  </si>
  <si>
    <t>te.003</t>
  </si>
  <si>
    <t>te.002</t>
  </si>
  <si>
    <t>197- Teja</t>
  </si>
  <si>
    <t>29- Tejas</t>
  </si>
  <si>
    <t>so.004</t>
  </si>
  <si>
    <t>so.003</t>
  </si>
  <si>
    <t>196- Mosaico</t>
  </si>
  <si>
    <t>so.030</t>
  </si>
  <si>
    <t>195- Cerámica</t>
  </si>
  <si>
    <t>so.016</t>
  </si>
  <si>
    <t>so.009</t>
  </si>
  <si>
    <t>194- Baldosa</t>
  </si>
  <si>
    <t>28- Solados</t>
  </si>
  <si>
    <t>sa.285</t>
  </si>
  <si>
    <t>191- Tanque</t>
  </si>
  <si>
    <t>sa.169</t>
  </si>
  <si>
    <t>sa.019</t>
  </si>
  <si>
    <t>189- Pileta</t>
  </si>
  <si>
    <t>sa.021</t>
  </si>
  <si>
    <t>188- Mochila</t>
  </si>
  <si>
    <t>sa.298</t>
  </si>
  <si>
    <t>sa.297</t>
  </si>
  <si>
    <t>sa.296</t>
  </si>
  <si>
    <t>sa.295</t>
  </si>
  <si>
    <t>sa.291</t>
  </si>
  <si>
    <t>187- Mesada</t>
  </si>
  <si>
    <t>sa.223</t>
  </si>
  <si>
    <t>186- Medidor</t>
  </si>
  <si>
    <t>sa.310</t>
  </si>
  <si>
    <t>sa.287</t>
  </si>
  <si>
    <t>sa.271</t>
  </si>
  <si>
    <t>sa.270</t>
  </si>
  <si>
    <t>sa.249</t>
  </si>
  <si>
    <t>sa.248</t>
  </si>
  <si>
    <t>sa.247</t>
  </si>
  <si>
    <t>sa.244</t>
  </si>
  <si>
    <t>sa.243</t>
  </si>
  <si>
    <t>185- Llave y válvula</t>
  </si>
  <si>
    <t>sa.205</t>
  </si>
  <si>
    <t>184- Kit medidor</t>
  </si>
  <si>
    <t>sa.239</t>
  </si>
  <si>
    <t>sa.238</t>
  </si>
  <si>
    <t>sa.237</t>
  </si>
  <si>
    <t>sa.236</t>
  </si>
  <si>
    <t>183- Juego</t>
  </si>
  <si>
    <t>sa.020</t>
  </si>
  <si>
    <t>182- Inodoro</t>
  </si>
  <si>
    <t>sa.210</t>
  </si>
  <si>
    <t>181- Gabinete</t>
  </si>
  <si>
    <t>sa.351</t>
  </si>
  <si>
    <t>sa.300</t>
  </si>
  <si>
    <t>sa.288</t>
  </si>
  <si>
    <t>sa.284</t>
  </si>
  <si>
    <t>sa.283</t>
  </si>
  <si>
    <t>sa.265</t>
  </si>
  <si>
    <t>sa.235</t>
  </si>
  <si>
    <t>sa.221</t>
  </si>
  <si>
    <t>sa.202</t>
  </si>
  <si>
    <t>sa.201</t>
  </si>
  <si>
    <t>sa.200</t>
  </si>
  <si>
    <t>sa.195</t>
  </si>
  <si>
    <t>sa.194</t>
  </si>
  <si>
    <t>sa.150</t>
  </si>
  <si>
    <t>sa.145</t>
  </si>
  <si>
    <t>sa.139</t>
  </si>
  <si>
    <t>sa.112</t>
  </si>
  <si>
    <t>sa.111</t>
  </si>
  <si>
    <t>sa.108</t>
  </si>
  <si>
    <t>sa.059</t>
  </si>
  <si>
    <t>sa.031</t>
  </si>
  <si>
    <t>sa.030</t>
  </si>
  <si>
    <t>sa.029</t>
  </si>
  <si>
    <t>sa.027</t>
  </si>
  <si>
    <t>sa.025</t>
  </si>
  <si>
    <t>sa.018</t>
  </si>
  <si>
    <t>sa.017</t>
  </si>
  <si>
    <t>sa.016</t>
  </si>
  <si>
    <t>sa.014</t>
  </si>
  <si>
    <t>sa.012</t>
  </si>
  <si>
    <t>sa.002</t>
  </si>
  <si>
    <t>sa.001</t>
  </si>
  <si>
    <t>179- Accesorios sanit.</t>
  </si>
  <si>
    <t>sa.900</t>
  </si>
  <si>
    <t>sa.220</t>
  </si>
  <si>
    <t>sa.109</t>
  </si>
  <si>
    <t>sa.107</t>
  </si>
  <si>
    <t>sa.090</t>
  </si>
  <si>
    <t>sa.089</t>
  </si>
  <si>
    <t>sa.088</t>
  </si>
  <si>
    <t>sa.087</t>
  </si>
  <si>
    <t>sa.086</t>
  </si>
  <si>
    <t>sa.071</t>
  </si>
  <si>
    <t>sa.070</t>
  </si>
  <si>
    <t>sa.061</t>
  </si>
  <si>
    <t>sa.060</t>
  </si>
  <si>
    <t>sa.011</t>
  </si>
  <si>
    <t>sa.010</t>
  </si>
  <si>
    <t>sa.009</t>
  </si>
  <si>
    <t>sa.008</t>
  </si>
  <si>
    <t>sa.007</t>
  </si>
  <si>
    <t>sa.006</t>
  </si>
  <si>
    <t>sa.005</t>
  </si>
  <si>
    <t>sa.004</t>
  </si>
  <si>
    <t>sa.003</t>
  </si>
  <si>
    <t>178- Caño sanit.</t>
  </si>
  <si>
    <t>sa.015</t>
  </si>
  <si>
    <t>27- Sanitarios</t>
  </si>
  <si>
    <t>rv.022</t>
  </si>
  <si>
    <t>176- Poste</t>
  </si>
  <si>
    <t>rv.033</t>
  </si>
  <si>
    <t>175- Pórtico</t>
  </si>
  <si>
    <t>rv.039</t>
  </si>
  <si>
    <t>rv.031</t>
  </si>
  <si>
    <t>tn</t>
  </si>
  <si>
    <t>rv.032</t>
  </si>
  <si>
    <t>173- Material</t>
  </si>
  <si>
    <t>rv.020</t>
  </si>
  <si>
    <t>172- Malla</t>
  </si>
  <si>
    <t>rv.029</t>
  </si>
  <si>
    <t>171- Junta</t>
  </si>
  <si>
    <t>rv.019</t>
  </si>
  <si>
    <t>rv.018</t>
  </si>
  <si>
    <t>rv.017</t>
  </si>
  <si>
    <t>rv.016</t>
  </si>
  <si>
    <t>170- Gavión</t>
  </si>
  <si>
    <t>rv.027</t>
  </si>
  <si>
    <t>169- Fuel-oil</t>
  </si>
  <si>
    <t>rv.021</t>
  </si>
  <si>
    <t>167- Defensa</t>
  </si>
  <si>
    <t>rv.034</t>
  </si>
  <si>
    <t>166- Columna</t>
  </si>
  <si>
    <t>rv.035</t>
  </si>
  <si>
    <t>164- Carteles</t>
  </si>
  <si>
    <t>rv.028</t>
  </si>
  <si>
    <t>162- C.A.</t>
  </si>
  <si>
    <t>rv.026</t>
  </si>
  <si>
    <t>rv.025</t>
  </si>
  <si>
    <t>161- Asfalto red vial</t>
  </si>
  <si>
    <t>cm3</t>
  </si>
  <si>
    <t>rv.030</t>
  </si>
  <si>
    <t>160- Apoyo</t>
  </si>
  <si>
    <t>rv.024</t>
  </si>
  <si>
    <t>159- Alas</t>
  </si>
  <si>
    <t>rv.037</t>
  </si>
  <si>
    <t>158- Agregado zarand.</t>
  </si>
  <si>
    <t>rv.040</t>
  </si>
  <si>
    <t>rv.010</t>
  </si>
  <si>
    <t>157- Adoquines</t>
  </si>
  <si>
    <t>26- Red vial</t>
  </si>
  <si>
    <t>rg.020</t>
  </si>
  <si>
    <t>rg.018</t>
  </si>
  <si>
    <t>rg.008</t>
  </si>
  <si>
    <t>156- Tubo</t>
  </si>
  <si>
    <t>rg.030</t>
  </si>
  <si>
    <t>rg.028</t>
  </si>
  <si>
    <t>155- Toma servicio</t>
  </si>
  <si>
    <t>rg.026</t>
  </si>
  <si>
    <t>rg.006</t>
  </si>
  <si>
    <t>rg.004</t>
  </si>
  <si>
    <t>152- Accesorios gas</t>
  </si>
  <si>
    <t>25- Red de gas</t>
  </si>
  <si>
    <t>re.060</t>
  </si>
  <si>
    <t>151- Transformador</t>
  </si>
  <si>
    <t>re.075</t>
  </si>
  <si>
    <t>150- Seccionador</t>
  </si>
  <si>
    <t>re.026</t>
  </si>
  <si>
    <t>re.025</t>
  </si>
  <si>
    <t>149- Poste</t>
  </si>
  <si>
    <t>re.115</t>
  </si>
  <si>
    <t>re.110</t>
  </si>
  <si>
    <t>re.105</t>
  </si>
  <si>
    <t>re.100</t>
  </si>
  <si>
    <t>147- Juego de retención y suspensión</t>
  </si>
  <si>
    <t>re.080</t>
  </si>
  <si>
    <t>el.151</t>
  </si>
  <si>
    <t>JABALINA SIMPLE 5/8*1000 FACBSA (R.D)</t>
  </si>
  <si>
    <t>146- Jabalina</t>
  </si>
  <si>
    <t>re.095</t>
  </si>
  <si>
    <t>145- Gabinete</t>
  </si>
  <si>
    <t>re.030</t>
  </si>
  <si>
    <t>144- Descargador</t>
  </si>
  <si>
    <t>re.010</t>
  </si>
  <si>
    <t>re.005</t>
  </si>
  <si>
    <t>143- Cruceta</t>
  </si>
  <si>
    <t>re.055</t>
  </si>
  <si>
    <t>re.050</t>
  </si>
  <si>
    <t>re.045</t>
  </si>
  <si>
    <t>re.040</t>
  </si>
  <si>
    <t>142- Conductor</t>
  </si>
  <si>
    <t>re.020</t>
  </si>
  <si>
    <t>re.015</t>
  </si>
  <si>
    <t>141- Columna</t>
  </si>
  <si>
    <t>re.090</t>
  </si>
  <si>
    <t>140- Caja red. Elect.</t>
  </si>
  <si>
    <t>re.043</t>
  </si>
  <si>
    <t>re.035</t>
  </si>
  <si>
    <t>re.065</t>
  </si>
  <si>
    <t>138- Artefacto</t>
  </si>
  <si>
    <t>re.070</t>
  </si>
  <si>
    <t>137- Aislador</t>
  </si>
  <si>
    <t>24- Red eléctrica</t>
  </si>
  <si>
    <t>rc.010</t>
  </si>
  <si>
    <t>136- Marco y tapa</t>
  </si>
  <si>
    <t>sa.700</t>
  </si>
  <si>
    <t>rc.020</t>
  </si>
  <si>
    <t>135- Caño cloaca</t>
  </si>
  <si>
    <t>23- Red de cloaca</t>
  </si>
  <si>
    <t>ra.034</t>
  </si>
  <si>
    <t>134- Válvula</t>
  </si>
  <si>
    <t>sa.350</t>
  </si>
  <si>
    <t>sa.349</t>
  </si>
  <si>
    <t>SIFON P/DESCARGA SIMPLE 40005</t>
  </si>
  <si>
    <t>sa.346</t>
  </si>
  <si>
    <t>FLEXIBLE FLEXIFORMA CROM.1/2*30</t>
  </si>
  <si>
    <t>sa.342</t>
  </si>
  <si>
    <t>VALVULAS ESFERICAS BCE. 3/4</t>
  </si>
  <si>
    <t>sa.341</t>
  </si>
  <si>
    <t>VALVULAS ESFERICAS BCE. 1/2</t>
  </si>
  <si>
    <t>sa.340</t>
  </si>
  <si>
    <t>TEE ROSCA H IPS 3/4</t>
  </si>
  <si>
    <t>sa.339</t>
  </si>
  <si>
    <t>TEE ROSCA H IPS 1/2</t>
  </si>
  <si>
    <t>sa.338</t>
  </si>
  <si>
    <t>TEE RED IPS 1*3/4</t>
  </si>
  <si>
    <t>sa.337</t>
  </si>
  <si>
    <t>TEE RED IPS 3/4*1/2</t>
  </si>
  <si>
    <t>sa.336</t>
  </si>
  <si>
    <t>CODO ROSCA H RED. IPS 3/4*1/2</t>
  </si>
  <si>
    <t>sa.335</t>
  </si>
  <si>
    <t>ADAPTADOR C/BRIDA IPS 1"</t>
  </si>
  <si>
    <t>sa.334</t>
  </si>
  <si>
    <t>BUJE RED IPS 1*1/2</t>
  </si>
  <si>
    <t>sa.333</t>
  </si>
  <si>
    <t>BUJE RED IPS 3/4*1/2</t>
  </si>
  <si>
    <t>sa.331</t>
  </si>
  <si>
    <t>UNION DOBLE IPS 3/4</t>
  </si>
  <si>
    <t>sa.330</t>
  </si>
  <si>
    <t>UNION DOBLE IPS 1/2</t>
  </si>
  <si>
    <t>sa.329</t>
  </si>
  <si>
    <t>NIPLES IPS * 8 CM * 3/4</t>
  </si>
  <si>
    <t>sa.328</t>
  </si>
  <si>
    <t>NIPLES IPS * 10 CM * 1/2</t>
  </si>
  <si>
    <t>sa.325</t>
  </si>
  <si>
    <t>BUJES H°G° 3/4" * 1/2"</t>
  </si>
  <si>
    <t>sa.324</t>
  </si>
  <si>
    <t>CODOS MH H°G° * 90° DE ½"</t>
  </si>
  <si>
    <t>sa.323</t>
  </si>
  <si>
    <t>CODOS HH H°G° * 90° DE ½"</t>
  </si>
  <si>
    <t>sa.322</t>
  </si>
  <si>
    <t>CUPLAS H°G° 1 * 1/2 - 3/4"</t>
  </si>
  <si>
    <t>sa.321</t>
  </si>
  <si>
    <t>CUPLAS H°G° 3/4 * 1/2"</t>
  </si>
  <si>
    <t>ra.105</t>
  </si>
  <si>
    <t>ra.104</t>
  </si>
  <si>
    <t>ra.103</t>
  </si>
  <si>
    <t>ra.102</t>
  </si>
  <si>
    <t>ra.101</t>
  </si>
  <si>
    <t>ra.100</t>
  </si>
  <si>
    <t>ra.037</t>
  </si>
  <si>
    <t>ra.036</t>
  </si>
  <si>
    <t>ra.032</t>
  </si>
  <si>
    <t>ra.030</t>
  </si>
  <si>
    <t>ra.028</t>
  </si>
  <si>
    <t>132- Accesorios agua</t>
  </si>
  <si>
    <t>ra.029</t>
  </si>
  <si>
    <t>ra.027</t>
  </si>
  <si>
    <t>ra.026</t>
  </si>
  <si>
    <t>ra.025</t>
  </si>
  <si>
    <t>ra.024</t>
  </si>
  <si>
    <t>ra.020</t>
  </si>
  <si>
    <t>ra.016</t>
  </si>
  <si>
    <t>131- Caño agua</t>
  </si>
  <si>
    <t>22- Red de agua</t>
  </si>
  <si>
    <t>pre.100</t>
  </si>
  <si>
    <t>pre.055</t>
  </si>
  <si>
    <t>pre.050</t>
  </si>
  <si>
    <t>pre.040</t>
  </si>
  <si>
    <t>203- Varios</t>
  </si>
  <si>
    <t>pre.030</t>
  </si>
  <si>
    <t>pre.010</t>
  </si>
  <si>
    <t>129- Poste</t>
  </si>
  <si>
    <t>21- Premoldeados</t>
  </si>
  <si>
    <t>pl.002</t>
  </si>
  <si>
    <t>pl.001</t>
  </si>
  <si>
    <t>128- Placa</t>
  </si>
  <si>
    <t>20- Placa</t>
  </si>
  <si>
    <t>pi.022</t>
  </si>
  <si>
    <t>li.015</t>
  </si>
  <si>
    <t>126- Salpicado</t>
  </si>
  <si>
    <t>pi.044</t>
  </si>
  <si>
    <t>pi.043</t>
  </si>
  <si>
    <t>pi.042</t>
  </si>
  <si>
    <t>pi.041</t>
  </si>
  <si>
    <t>pi.031</t>
  </si>
  <si>
    <t>pi.019</t>
  </si>
  <si>
    <t>pi.018</t>
  </si>
  <si>
    <t>pi.017</t>
  </si>
  <si>
    <t>pi.016</t>
  </si>
  <si>
    <t>pi.015</t>
  </si>
  <si>
    <t>pi.012</t>
  </si>
  <si>
    <t>125- Pintura</t>
  </si>
  <si>
    <t>pi.030</t>
  </si>
  <si>
    <t>124- Fijador</t>
  </si>
  <si>
    <t>pi.011</t>
  </si>
  <si>
    <t>pi.010</t>
  </si>
  <si>
    <t>123- Esmalte</t>
  </si>
  <si>
    <t>pi.020</t>
  </si>
  <si>
    <t>122- Enduído</t>
  </si>
  <si>
    <t>pi.025</t>
  </si>
  <si>
    <t>121- Barniz</t>
  </si>
  <si>
    <t>pi.006</t>
  </si>
  <si>
    <t>pi.005</t>
  </si>
  <si>
    <t>120- Antióxido</t>
  </si>
  <si>
    <t>pi.038</t>
  </si>
  <si>
    <t>pi.037</t>
  </si>
  <si>
    <t>pi.035</t>
  </si>
  <si>
    <t>pi.033</t>
  </si>
  <si>
    <t>pi.032</t>
  </si>
  <si>
    <t>pi.004</t>
  </si>
  <si>
    <t>pi.003</t>
  </si>
  <si>
    <t>pi.002</t>
  </si>
  <si>
    <t>119- Varios</t>
  </si>
  <si>
    <t>19- Pintura</t>
  </si>
  <si>
    <t>pb.020</t>
  </si>
  <si>
    <t>118- Motor</t>
  </si>
  <si>
    <t>pb.010</t>
  </si>
  <si>
    <t>117- Cuerpo</t>
  </si>
  <si>
    <t>pb.102</t>
  </si>
  <si>
    <t>pb.101</t>
  </si>
  <si>
    <t>pb.100</t>
  </si>
  <si>
    <t>pb.060</t>
  </si>
  <si>
    <t>116- Caño pozo</t>
  </si>
  <si>
    <t>pb.050</t>
  </si>
  <si>
    <t>115- Cable pozo bomb.</t>
  </si>
  <si>
    <t>pb.140</t>
  </si>
  <si>
    <t>pb.090</t>
  </si>
  <si>
    <t>pb.080</t>
  </si>
  <si>
    <t>pb.070</t>
  </si>
  <si>
    <t>pb.040</t>
  </si>
  <si>
    <t>114- Bomba Pozo</t>
  </si>
  <si>
    <t>pb.030</t>
  </si>
  <si>
    <t>113- Arrancador</t>
  </si>
  <si>
    <t>18- Pozo de bombeo</t>
  </si>
  <si>
    <t>ma.024</t>
  </si>
  <si>
    <t>ma.023</t>
  </si>
  <si>
    <t>104- Varillas</t>
  </si>
  <si>
    <t>ma.025</t>
  </si>
  <si>
    <t>103- Tranqueras</t>
  </si>
  <si>
    <t>ma.020</t>
  </si>
  <si>
    <t>ma.010</t>
  </si>
  <si>
    <t>ma.002</t>
  </si>
  <si>
    <t>102- Tirante</t>
  </si>
  <si>
    <t>ma.022</t>
  </si>
  <si>
    <t>ma.021</t>
  </si>
  <si>
    <t>101- Poste</t>
  </si>
  <si>
    <t>ma.053</t>
  </si>
  <si>
    <t>ma.052</t>
  </si>
  <si>
    <t>ma.051</t>
  </si>
  <si>
    <t>ma.050</t>
  </si>
  <si>
    <t>ma.026</t>
  </si>
  <si>
    <t>ma.018</t>
  </si>
  <si>
    <t>ma.017</t>
  </si>
  <si>
    <t>ma.016</t>
  </si>
  <si>
    <t>ma.012</t>
  </si>
  <si>
    <t>ma.011</t>
  </si>
  <si>
    <t>ma.008</t>
  </si>
  <si>
    <t>ma.007</t>
  </si>
  <si>
    <t>ma.006</t>
  </si>
  <si>
    <t>ma.004</t>
  </si>
  <si>
    <t>ma.003</t>
  </si>
  <si>
    <t>ma.001</t>
  </si>
  <si>
    <t>100- Madera</t>
  </si>
  <si>
    <t>ma.015</t>
  </si>
  <si>
    <t>99- Listones</t>
  </si>
  <si>
    <t>16- Maderas</t>
  </si>
  <si>
    <t>li.010</t>
  </si>
  <si>
    <t>li.003</t>
  </si>
  <si>
    <t>li.002</t>
  </si>
  <si>
    <t>202- Patina</t>
  </si>
  <si>
    <t>li.009</t>
  </si>
  <si>
    <t>98- Yeso</t>
  </si>
  <si>
    <t>li.006</t>
  </si>
  <si>
    <t>bolsa</t>
  </si>
  <si>
    <t>li.005</t>
  </si>
  <si>
    <t>97- Cemento</t>
  </si>
  <si>
    <t>li.100</t>
  </si>
  <si>
    <t>li.004</t>
  </si>
  <si>
    <t>96- Cal</t>
  </si>
  <si>
    <t>li.001</t>
  </si>
  <si>
    <t>95- Adhesivo</t>
  </si>
  <si>
    <t>15- Ligantes</t>
  </si>
  <si>
    <t>mil</t>
  </si>
  <si>
    <t>la.023</t>
  </si>
  <si>
    <t>la.021</t>
  </si>
  <si>
    <t>la.020</t>
  </si>
  <si>
    <t>la.014</t>
  </si>
  <si>
    <t>la.012</t>
  </si>
  <si>
    <t>la.011</t>
  </si>
  <si>
    <t>la.010</t>
  </si>
  <si>
    <t>la.009</t>
  </si>
  <si>
    <t>la.008</t>
  </si>
  <si>
    <t>la.007</t>
  </si>
  <si>
    <t>la.006</t>
  </si>
  <si>
    <t>la.003</t>
  </si>
  <si>
    <t>la.002</t>
  </si>
  <si>
    <t>la.001</t>
  </si>
  <si>
    <t>94- Ladrillo</t>
  </si>
  <si>
    <t>14- Ladrillos</t>
  </si>
  <si>
    <t>PEGAMENTO P/POLYGUARD 1 LITRO</t>
  </si>
  <si>
    <t>208- Pegamento</t>
  </si>
  <si>
    <t>ga.168</t>
  </si>
  <si>
    <t>TEES RED. EPOXI 3/4"*1/2" 73235</t>
  </si>
  <si>
    <t>207- Tees</t>
  </si>
  <si>
    <t>ga.167</t>
  </si>
  <si>
    <t>NIPLES EPOXI DE 10 CM. 3/4 73022 L.T</t>
  </si>
  <si>
    <t>206- Niple</t>
  </si>
  <si>
    <t>ga.180</t>
  </si>
  <si>
    <t>ga.126</t>
  </si>
  <si>
    <t>92- Regulador</t>
  </si>
  <si>
    <t>gajo.161</t>
  </si>
  <si>
    <t>LLAVE PASO GAS BRONCE ½"</t>
  </si>
  <si>
    <t>ga.162</t>
  </si>
  <si>
    <t>LLAVE PASO GAS BRONCE 3/4"</t>
  </si>
  <si>
    <t>ga.138</t>
  </si>
  <si>
    <t>ga.137</t>
  </si>
  <si>
    <t>91- Llave</t>
  </si>
  <si>
    <t>ga.020</t>
  </si>
  <si>
    <t>90- Gabinete</t>
  </si>
  <si>
    <t>ga.011</t>
  </si>
  <si>
    <t>89- Componentes</t>
  </si>
  <si>
    <t>ga.161</t>
  </si>
  <si>
    <t>ga.160</t>
  </si>
  <si>
    <t>ga.159</t>
  </si>
  <si>
    <t>ga.009</t>
  </si>
  <si>
    <t>88- Codo</t>
  </si>
  <si>
    <t>ga.116</t>
  </si>
  <si>
    <t>87- Cocina</t>
  </si>
  <si>
    <t>ga.217</t>
  </si>
  <si>
    <t>ga.216</t>
  </si>
  <si>
    <t>ga.215</t>
  </si>
  <si>
    <t>ga.214</t>
  </si>
  <si>
    <t>ga.213</t>
  </si>
  <si>
    <t>ga.212</t>
  </si>
  <si>
    <t>ga.211</t>
  </si>
  <si>
    <t>ga.210</t>
  </si>
  <si>
    <t>ga.209</t>
  </si>
  <si>
    <t>ga.201</t>
  </si>
  <si>
    <t>ga.200</t>
  </si>
  <si>
    <t>ga.195</t>
  </si>
  <si>
    <t>ga.191</t>
  </si>
  <si>
    <t>ga.190</t>
  </si>
  <si>
    <t>ga.172</t>
  </si>
  <si>
    <t>POLYGUARD 660 DE 0,05 X 10 MTS.</t>
  </si>
  <si>
    <t>ga.171</t>
  </si>
  <si>
    <t>ga.170</t>
  </si>
  <si>
    <t>ga.169</t>
  </si>
  <si>
    <t>ga.156</t>
  </si>
  <si>
    <t>ga.153</t>
  </si>
  <si>
    <t>ga.152</t>
  </si>
  <si>
    <t>ga.010</t>
  </si>
  <si>
    <t>ga.007</t>
  </si>
  <si>
    <t>ga.005</t>
  </si>
  <si>
    <t>86- Caño gas</t>
  </si>
  <si>
    <t>ga.114</t>
  </si>
  <si>
    <t>85- Calefón</t>
  </si>
  <si>
    <t>ga.113</t>
  </si>
  <si>
    <t>ga.008</t>
  </si>
  <si>
    <t>84- Calefactor</t>
  </si>
  <si>
    <t>13- Gas</t>
  </si>
  <si>
    <t>fo.020</t>
  </si>
  <si>
    <t>83- Mantillo</t>
  </si>
  <si>
    <t>fo.040</t>
  </si>
  <si>
    <t>fo.035</t>
  </si>
  <si>
    <t>fo.030</t>
  </si>
  <si>
    <t>fo.010</t>
  </si>
  <si>
    <t>82- Árboles</t>
  </si>
  <si>
    <t>12- Forestal</t>
  </si>
  <si>
    <t>210- Tubo Fluorescente</t>
  </si>
  <si>
    <t>el.166</t>
  </si>
  <si>
    <t>RECEPTACULO CURVO NEG BAK.584</t>
  </si>
  <si>
    <t>el.165</t>
  </si>
  <si>
    <t>PORTALAMPARA BAK.3 PZ.NEGRO 515</t>
  </si>
  <si>
    <t>el.164</t>
  </si>
  <si>
    <t>ROSETA DE MADERA REDONDA 10 CM</t>
  </si>
  <si>
    <t>el.160a</t>
  </si>
  <si>
    <t>MODULO PULSADOR UNIP.C/CAMP.RODA BCO</t>
  </si>
  <si>
    <t>el.159</t>
  </si>
  <si>
    <t>FLORON PLAST REDO BCO.</t>
  </si>
  <si>
    <t>209- Accesorios Elect.</t>
  </si>
  <si>
    <t>el.168</t>
  </si>
  <si>
    <t>CONECTORES HIERRO DE 5/8"</t>
  </si>
  <si>
    <t>el.058</t>
  </si>
  <si>
    <t>205- Conectores</t>
  </si>
  <si>
    <t>el.011</t>
  </si>
  <si>
    <t>el.010</t>
  </si>
  <si>
    <t>43- Pilar</t>
  </si>
  <si>
    <t>el.109</t>
  </si>
  <si>
    <t>el.108</t>
  </si>
  <si>
    <t>el.107</t>
  </si>
  <si>
    <t>el.105</t>
  </si>
  <si>
    <t>el.104</t>
  </si>
  <si>
    <t>el.103</t>
  </si>
  <si>
    <t>el.102</t>
  </si>
  <si>
    <t>el.101</t>
  </si>
  <si>
    <t>el.100</t>
  </si>
  <si>
    <t>41- Interruptor y llave</t>
  </si>
  <si>
    <t>el.149</t>
  </si>
  <si>
    <t>el.111</t>
  </si>
  <si>
    <t>el.110</t>
  </si>
  <si>
    <t>40- Gabinete</t>
  </si>
  <si>
    <t>el.152</t>
  </si>
  <si>
    <t>el.080</t>
  </si>
  <si>
    <t>el.076</t>
  </si>
  <si>
    <t>el.075</t>
  </si>
  <si>
    <t>el.073</t>
  </si>
  <si>
    <t>el.072</t>
  </si>
  <si>
    <t>el.071</t>
  </si>
  <si>
    <t>39- Caño elect.</t>
  </si>
  <si>
    <t>el.172</t>
  </si>
  <si>
    <t>el.170</t>
  </si>
  <si>
    <t>CAJA CUADRADAS 10*10 N°20</t>
  </si>
  <si>
    <t>el.160</t>
  </si>
  <si>
    <t>el.115</t>
  </si>
  <si>
    <t>el.114</t>
  </si>
  <si>
    <t>el.113</t>
  </si>
  <si>
    <t>el.112</t>
  </si>
  <si>
    <t>el.062</t>
  </si>
  <si>
    <t>el.061</t>
  </si>
  <si>
    <t>el.060</t>
  </si>
  <si>
    <t>el.059</t>
  </si>
  <si>
    <t>el.057</t>
  </si>
  <si>
    <t>el.021</t>
  </si>
  <si>
    <t>el.020</t>
  </si>
  <si>
    <t>38- Caja elect.</t>
  </si>
  <si>
    <t>el.150</t>
  </si>
  <si>
    <t>el.027</t>
  </si>
  <si>
    <t>el.026</t>
  </si>
  <si>
    <t>el.025</t>
  </si>
  <si>
    <t>el.024</t>
  </si>
  <si>
    <t>el.023</t>
  </si>
  <si>
    <t>el.022</t>
  </si>
  <si>
    <t>37- Cable elect.</t>
  </si>
  <si>
    <t>9- Electricidad</t>
  </si>
  <si>
    <t>ch.021</t>
  </si>
  <si>
    <t>ch.020</t>
  </si>
  <si>
    <t>36- Perfil</t>
  </si>
  <si>
    <t>pie</t>
  </si>
  <si>
    <t>ch.040</t>
  </si>
  <si>
    <t>ch.039</t>
  </si>
  <si>
    <t>ch.038</t>
  </si>
  <si>
    <t>ch.037</t>
  </si>
  <si>
    <t>ch.036</t>
  </si>
  <si>
    <t>ch.035</t>
  </si>
  <si>
    <t>ch.033</t>
  </si>
  <si>
    <t>ch.032</t>
  </si>
  <si>
    <t>ch.031</t>
  </si>
  <si>
    <t>ch.030</t>
  </si>
  <si>
    <t>ch.010</t>
  </si>
  <si>
    <t>ch.006</t>
  </si>
  <si>
    <t>ch.004</t>
  </si>
  <si>
    <t>ch.002</t>
  </si>
  <si>
    <t>35- Chapa</t>
  </si>
  <si>
    <t>ga.012</t>
  </si>
  <si>
    <t>ch.013</t>
  </si>
  <si>
    <t>ch.012</t>
  </si>
  <si>
    <t>ch.011</t>
  </si>
  <si>
    <t>ac.118</t>
  </si>
  <si>
    <t>ac.117</t>
  </si>
  <si>
    <t>ac.116</t>
  </si>
  <si>
    <t>34- Caño chapa</t>
  </si>
  <si>
    <t>8- Chapa</t>
  </si>
  <si>
    <t>ca.108</t>
  </si>
  <si>
    <t>ca.107</t>
  </si>
  <si>
    <t>ca.104</t>
  </si>
  <si>
    <t>ca.103</t>
  </si>
  <si>
    <t>ca.102</t>
  </si>
  <si>
    <t>ca.030</t>
  </si>
  <si>
    <t>ca.020</t>
  </si>
  <si>
    <t>ca.013b</t>
  </si>
  <si>
    <t>ca.013</t>
  </si>
  <si>
    <t>33- Ventana</t>
  </si>
  <si>
    <t>ca.114</t>
  </si>
  <si>
    <t>ca.113</t>
  </si>
  <si>
    <t>ca.112</t>
  </si>
  <si>
    <t>ca.111</t>
  </si>
  <si>
    <t>ca.110</t>
  </si>
  <si>
    <t>ca.109</t>
  </si>
  <si>
    <t>ca.008</t>
  </si>
  <si>
    <t>ca.001</t>
  </si>
  <si>
    <t>32- Puerta</t>
  </si>
  <si>
    <t>ca.003</t>
  </si>
  <si>
    <t>30- Cerradura</t>
  </si>
  <si>
    <t>7- Carpintería</t>
  </si>
  <si>
    <t>bl.006</t>
  </si>
  <si>
    <t>bl.005</t>
  </si>
  <si>
    <t>bl.003</t>
  </si>
  <si>
    <t>29- Viguetas</t>
  </si>
  <si>
    <t>bl.004</t>
  </si>
  <si>
    <t>bl.002</t>
  </si>
  <si>
    <t>28- Bloque</t>
  </si>
  <si>
    <t>6- Bloque</t>
  </si>
  <si>
    <t>az.001</t>
  </si>
  <si>
    <t>27- Azulejo</t>
  </si>
  <si>
    <t>5- Azulejos</t>
  </si>
  <si>
    <t>ar.012</t>
  </si>
  <si>
    <t>ar.010</t>
  </si>
  <si>
    <t>ar.009</t>
  </si>
  <si>
    <t>ar.004</t>
  </si>
  <si>
    <t>ar.003</t>
  </si>
  <si>
    <t>25- Ripio</t>
  </si>
  <si>
    <t>ar.008</t>
  </si>
  <si>
    <t>ar.007</t>
  </si>
  <si>
    <t>ar.002</t>
  </si>
  <si>
    <t>21- Árido Vial</t>
  </si>
  <si>
    <t>ar.013</t>
  </si>
  <si>
    <t>ar.006</t>
  </si>
  <si>
    <t>ar.005</t>
  </si>
  <si>
    <t>ar.001</t>
  </si>
  <si>
    <t>20- Arena</t>
  </si>
  <si>
    <t>4- Áridos</t>
  </si>
  <si>
    <t>ai.055</t>
  </si>
  <si>
    <t>ai.018</t>
  </si>
  <si>
    <t>ai.014</t>
  </si>
  <si>
    <t>19- Poliestireno</t>
  </si>
  <si>
    <t>ai.009</t>
  </si>
  <si>
    <t>ai.012</t>
  </si>
  <si>
    <t>16- Pintura asfáltica</t>
  </si>
  <si>
    <t>ai.017</t>
  </si>
  <si>
    <t>15- Microesfera</t>
  </si>
  <si>
    <t>ai.011</t>
  </si>
  <si>
    <t>ai.010</t>
  </si>
  <si>
    <t>ai.006</t>
  </si>
  <si>
    <t>ai.005</t>
  </si>
  <si>
    <t>ai.002</t>
  </si>
  <si>
    <t>14- Membrana</t>
  </si>
  <si>
    <t>ai.004</t>
  </si>
  <si>
    <t>13- Hidrófugo</t>
  </si>
  <si>
    <t>pi.034</t>
  </si>
  <si>
    <t>12- Esmalte</t>
  </si>
  <si>
    <t>ai.007</t>
  </si>
  <si>
    <t>11- Asfalto aislante</t>
  </si>
  <si>
    <t>3- Aislante</t>
  </si>
  <si>
    <t>ad.001</t>
  </si>
  <si>
    <t>10- Antisol</t>
  </si>
  <si>
    <t>ad.002</t>
  </si>
  <si>
    <t>9- Acelerante</t>
  </si>
  <si>
    <t>2- Aditivos</t>
  </si>
  <si>
    <t>ac.091</t>
  </si>
  <si>
    <t>8- Torniquetas</t>
  </si>
  <si>
    <t>ac.034</t>
  </si>
  <si>
    <t>7- Metal</t>
  </si>
  <si>
    <t>ac.040</t>
  </si>
  <si>
    <t>ac.030</t>
  </si>
  <si>
    <t>6- Malla</t>
  </si>
  <si>
    <t>ac.121</t>
  </si>
  <si>
    <t>ac.120</t>
  </si>
  <si>
    <t>ac.119</t>
  </si>
  <si>
    <t>barra</t>
  </si>
  <si>
    <t>ac.105</t>
  </si>
  <si>
    <t>ac.104</t>
  </si>
  <si>
    <t>ac.103</t>
  </si>
  <si>
    <t>ac.102</t>
  </si>
  <si>
    <t>ac.080</t>
  </si>
  <si>
    <t>5- Hierro</t>
  </si>
  <si>
    <t>ac.111</t>
  </si>
  <si>
    <t>ac.090</t>
  </si>
  <si>
    <t>ac.089</t>
  </si>
  <si>
    <t>4- Gancho</t>
  </si>
  <si>
    <t>ac.053</t>
  </si>
  <si>
    <t>ac.052</t>
  </si>
  <si>
    <t>ac.051</t>
  </si>
  <si>
    <t>ac.050</t>
  </si>
  <si>
    <t>3- Clavos</t>
  </si>
  <si>
    <t>ac.073</t>
  </si>
  <si>
    <t>ac.072</t>
  </si>
  <si>
    <t>ac.071</t>
  </si>
  <si>
    <t>ac.070</t>
  </si>
  <si>
    <t>ac.062</t>
  </si>
  <si>
    <t>ac.061</t>
  </si>
  <si>
    <t>ac.060</t>
  </si>
  <si>
    <t>rollo</t>
  </si>
  <si>
    <t>ac.002</t>
  </si>
  <si>
    <t>2- Alambre</t>
  </si>
  <si>
    <t>ac.500</t>
  </si>
  <si>
    <t>ac.201</t>
  </si>
  <si>
    <t>ac.200</t>
  </si>
  <si>
    <t>ac.107</t>
  </si>
  <si>
    <t>ac.106</t>
  </si>
  <si>
    <t>ac.101</t>
  </si>
  <si>
    <t>ac.100</t>
  </si>
  <si>
    <t>ac.093</t>
  </si>
  <si>
    <t>ac.092</t>
  </si>
  <si>
    <t>ac.081</t>
  </si>
  <si>
    <t>ac.029</t>
  </si>
  <si>
    <t>ac.016</t>
  </si>
  <si>
    <t>ac.015</t>
  </si>
  <si>
    <t>ac.014</t>
  </si>
  <si>
    <t>ac.013</t>
  </si>
  <si>
    <t>ac.012</t>
  </si>
  <si>
    <t>ac.011</t>
  </si>
  <si>
    <t>ac.010</t>
  </si>
  <si>
    <t>ac.009</t>
  </si>
  <si>
    <t>1- Acero</t>
  </si>
  <si>
    <t>Materiales</t>
  </si>
  <si>
    <t>A - Materiales</t>
  </si>
  <si>
    <t>B - Mano de obra</t>
  </si>
  <si>
    <t>C - Equipos</t>
  </si>
  <si>
    <t>Nº</t>
  </si>
  <si>
    <t>Código
Fórmula</t>
  </si>
  <si>
    <t>Item</t>
  </si>
  <si>
    <t>Detalles de Fórmulas</t>
  </si>
  <si>
    <t>Composición</t>
  </si>
  <si>
    <t>Cant.</t>
  </si>
  <si>
    <t>Precio</t>
  </si>
  <si>
    <t>Subtotal</t>
  </si>
  <si>
    <t>Fórmula:</t>
  </si>
  <si>
    <t>Unid.</t>
  </si>
  <si>
    <t>Exctracción a mano y retiro de suelos (500m)</t>
  </si>
  <si>
    <t>Desmonte y terraplen a mano y máquina</t>
  </si>
  <si>
    <t>Replanteo y compactación a mano</t>
  </si>
  <si>
    <t>Excavación a máq. p/obras de saneamientos</t>
  </si>
  <si>
    <t>Relleno a máq.  p/obras de saneamientos</t>
  </si>
  <si>
    <t>Valor:</t>
  </si>
  <si>
    <t>Valor
Fórmula</t>
  </si>
  <si>
    <t>2 - Fundaciones</t>
  </si>
  <si>
    <t>Hº de limpieza - e = 5 cm</t>
  </si>
  <si>
    <t>Hº Aº vigas de fundación</t>
  </si>
  <si>
    <t>Hº Aº bases aisladas</t>
  </si>
  <si>
    <t>Hº Aº platea de fundación</t>
  </si>
  <si>
    <t>3 - Estructura Resistente</t>
  </si>
  <si>
    <t xml:space="preserve">Estructura de Hº Aº </t>
  </si>
  <si>
    <t>Estr. de Hº Aº Columna resistente</t>
  </si>
  <si>
    <t>Estr. de Hº Aº Vigas resistentes</t>
  </si>
  <si>
    <t>Estr. de Hº Aº Vigas y columnas encad.</t>
  </si>
  <si>
    <t>Estr. de Hº Aº Losa maciza e = 10 cm</t>
  </si>
  <si>
    <t>Estr. de Hº Aº Losa cerám. aliv. c/viguetas</t>
  </si>
  <si>
    <t xml:space="preserve"> Hº Aº Losa maciza c/encofr. metálico</t>
  </si>
  <si>
    <t>Estr. de Hº Aº losa maciza e = 15 cm Hº visto</t>
  </si>
  <si>
    <t>Estr. de Hº Aº Vigas resist. Hº visto</t>
  </si>
  <si>
    <t>Estr. de Hº Aº Columna resist. Hº visto</t>
  </si>
  <si>
    <t>1 - Movimiento de Tierra</t>
  </si>
  <si>
    <t>4 - Cerramientos Exteriores e Interiores</t>
  </si>
  <si>
    <t>0.18.00.F</t>
  </si>
  <si>
    <t>0.18.01.F</t>
  </si>
  <si>
    <t>0.18.02.F</t>
  </si>
  <si>
    <t>0.18.15.F</t>
  </si>
  <si>
    <t>0.18.16.F</t>
  </si>
  <si>
    <t>0.18.17.F</t>
  </si>
  <si>
    <t>0.18.18.F</t>
  </si>
  <si>
    <t>0.18.26.F</t>
  </si>
  <si>
    <t>0.18.27.F</t>
  </si>
  <si>
    <t xml:space="preserve">Mampostería de ladrillo común 0.15 </t>
  </si>
  <si>
    <t>Mampostería de ladrillo común 0.30</t>
  </si>
  <si>
    <t>Mampostería de ladrillo común a la vista</t>
  </si>
  <si>
    <t>Mampostería de ladrillo Cer.  8 x 18 x 30</t>
  </si>
  <si>
    <t>Mampostería de ladrillo Cer.  12 x 18 x 30</t>
  </si>
  <si>
    <t>Mampostería de ladrillo Cer.  18 x 18 x 30</t>
  </si>
  <si>
    <t>Mampostería de ladrillo Cerr. Portante</t>
  </si>
  <si>
    <t>Muro bloque de Hº 19 x 19 x 40</t>
  </si>
  <si>
    <t>Mamp. de ladr. común visto c/armad. p/Escuela</t>
  </si>
  <si>
    <t>Mamp. ladr. común visto c/armad y junta dilat.</t>
  </si>
  <si>
    <t>5 - Aislaciones</t>
  </si>
  <si>
    <t>0.21.00.F</t>
  </si>
  <si>
    <t>Capa aislada de concreto e hidrófugo</t>
  </si>
  <si>
    <t>6 - Revoques</t>
  </si>
  <si>
    <t>0.24.00.F</t>
  </si>
  <si>
    <t>0.24.50.F</t>
  </si>
  <si>
    <t>0.24.51.F</t>
  </si>
  <si>
    <t>0.24.70.F</t>
  </si>
  <si>
    <t>Exteriores a la cal</t>
  </si>
  <si>
    <t>Grueso y fino a la cal inter.</t>
  </si>
  <si>
    <t>Grueso reforzado b/revestimiento</t>
  </si>
  <si>
    <t>Interior de yeso s/mampostería</t>
  </si>
  <si>
    <t>7 - Solados</t>
  </si>
  <si>
    <t>0.27.00.A</t>
  </si>
  <si>
    <t>0.27.10.A</t>
  </si>
  <si>
    <t>0.27.20.A</t>
  </si>
  <si>
    <t>0.27.25.A</t>
  </si>
  <si>
    <t>0.27.30.A</t>
  </si>
  <si>
    <t>0.27.31.A</t>
  </si>
  <si>
    <t>0.27.40.A</t>
  </si>
  <si>
    <t>0.27.40.F</t>
  </si>
  <si>
    <t>0.27.41.F</t>
  </si>
  <si>
    <t>Contrapisos de cascote</t>
  </si>
  <si>
    <t>Contrapisos sobre losa e=5cm</t>
  </si>
  <si>
    <t>Mosaico granito pulido  en obra</t>
  </si>
  <si>
    <t>Mosaico calcáreo</t>
  </si>
  <si>
    <t>Piso y zócalos cerámicos esmaltado</t>
  </si>
  <si>
    <t>Piso y zócalo cerámico incl. carpeta</t>
  </si>
  <si>
    <t>Cemento alisado terminado a la llana</t>
  </si>
  <si>
    <t>Hº Sº fratazado e = 10 cm</t>
  </si>
  <si>
    <t>Hº Aº fratazado e = 15 cm</t>
  </si>
  <si>
    <t>8 - Techos</t>
  </si>
  <si>
    <t>0.30.00.A</t>
  </si>
  <si>
    <t>0.30.01.A</t>
  </si>
  <si>
    <t>0.30.15.A</t>
  </si>
  <si>
    <t>0.30.30.A</t>
  </si>
  <si>
    <t>0.30.31.A</t>
  </si>
  <si>
    <t>0.30.45.A</t>
  </si>
  <si>
    <t>0.30.60.A</t>
  </si>
  <si>
    <t>0.30.61.A</t>
  </si>
  <si>
    <t>Inclinado teja - estruct. madera</t>
  </si>
  <si>
    <t>Tejas s/losa incl. aislac.</t>
  </si>
  <si>
    <t>Inclinado Fº Cº s/estructura metálica</t>
  </si>
  <si>
    <t>Inclinado Hº Gº s/estructura metálica</t>
  </si>
  <si>
    <t>Inclinado Hº Gº s/estructura madera</t>
  </si>
  <si>
    <t>Plano c/aislación s/losa</t>
  </si>
  <si>
    <t>Losa aliv. vigueta cerámica</t>
  </si>
  <si>
    <t>9 - Cielorrasos</t>
  </si>
  <si>
    <t>0.33.00.A</t>
  </si>
  <si>
    <t>0.33.05.A</t>
  </si>
  <si>
    <t>0.33.10.A</t>
  </si>
  <si>
    <t>0.33.15.A</t>
  </si>
  <si>
    <t>0.33.30.A</t>
  </si>
  <si>
    <t>0.33.35.A</t>
  </si>
  <si>
    <t>Suspendido a la cal</t>
  </si>
  <si>
    <t>Suspendido de yeso</t>
  </si>
  <si>
    <t>Suspendido de madera machimbrada</t>
  </si>
  <si>
    <t>Suspendido tablero de yeso</t>
  </si>
  <si>
    <t>Aplicado grueso y fino a la cal</t>
  </si>
  <si>
    <t>Aplicado de yeso</t>
  </si>
  <si>
    <t>10 - Revestimientos</t>
  </si>
  <si>
    <t>0.36.30.A</t>
  </si>
  <si>
    <t>0.36.40.A</t>
  </si>
  <si>
    <t>Exterior proyectable</t>
  </si>
  <si>
    <t>Azulejos</t>
  </si>
  <si>
    <t>11 - Carpintería</t>
  </si>
  <si>
    <t>0.39.00.A</t>
  </si>
  <si>
    <t>0.39.01.F</t>
  </si>
  <si>
    <t>0.39.02.F</t>
  </si>
  <si>
    <t>0.39.04.F</t>
  </si>
  <si>
    <t>0.39.05.F</t>
  </si>
  <si>
    <t>Metálica Vivienda Unifamiliar</t>
  </si>
  <si>
    <t>Madera Vivienda Unifamiliar</t>
  </si>
  <si>
    <t>Metálica por edificio</t>
  </si>
  <si>
    <t>Madera por edificio</t>
  </si>
  <si>
    <t>0.48.00.F</t>
  </si>
  <si>
    <t>0.48.01.F</t>
  </si>
  <si>
    <t>0.48.02.F</t>
  </si>
  <si>
    <t>0.48.20.A</t>
  </si>
  <si>
    <t>0.54.00.F</t>
  </si>
  <si>
    <t>0.54.01.F</t>
  </si>
  <si>
    <t>0.57.00.F</t>
  </si>
  <si>
    <t>PVC vivienda indiv. S/ conexión a red</t>
  </si>
  <si>
    <t>0.57.01.F</t>
  </si>
  <si>
    <t>PVC viv. Unifam. C/conexión a red</t>
  </si>
  <si>
    <t>0.57.02.F</t>
  </si>
  <si>
    <t>0.57.03.F</t>
  </si>
  <si>
    <t>0.57.04.F</t>
  </si>
  <si>
    <t>Conexión agua p/vivienda unifamiliar</t>
  </si>
  <si>
    <t>Vivienda unifamiliar sin conexión</t>
  </si>
  <si>
    <t>vivienda unifamiliar con conexión</t>
  </si>
  <si>
    <t>Vivienda colectiva sin conexión</t>
  </si>
  <si>
    <t>Artefactos sanit. y grifer. Viv. Unifam.</t>
  </si>
  <si>
    <t>Artefactos sanit. y grifer. Viv. Colectiva</t>
  </si>
  <si>
    <t>PVC Vivienda Unifam. Conexión a red</t>
  </si>
  <si>
    <t>PVC Vivienda Colectiva. s/ conexión a red</t>
  </si>
  <si>
    <t>12.2 Artefactos Sanitarios y Grifería</t>
  </si>
  <si>
    <t>12.1 Instalación de Agua Caliente y Fría</t>
  </si>
  <si>
    <t>12 - Instalación Sanitaria</t>
  </si>
  <si>
    <t>13 - Instalación de Gas</t>
  </si>
  <si>
    <t>0.60.30.A</t>
  </si>
  <si>
    <t>ga.150</t>
  </si>
  <si>
    <t>0.60.30.F</t>
  </si>
  <si>
    <t>0.60.40.A</t>
  </si>
  <si>
    <t>0.61.00.A</t>
  </si>
  <si>
    <t>Artefactos de gas y acces.</t>
  </si>
  <si>
    <t>0.60.31.F</t>
  </si>
  <si>
    <t>Epoxi Vivienda Unifamiliar p/gas envasado</t>
  </si>
  <si>
    <t>Epoxi Vivienda Unifamiliar a red</t>
  </si>
  <si>
    <t>HºNº Vivienda colectiva</t>
  </si>
  <si>
    <t>14 - Instalación Eléctrica</t>
  </si>
  <si>
    <t>0.63.00.A</t>
  </si>
  <si>
    <t>0.63.20.A</t>
  </si>
  <si>
    <t>Vivienda colectiva completa</t>
  </si>
  <si>
    <t>0.63.20.F</t>
  </si>
  <si>
    <t>Vivienda Unifamiliar 3 dormitorios</t>
  </si>
  <si>
    <t>Vivienda Unifamiliar c/acomet. a pilar</t>
  </si>
  <si>
    <t>15 - Pintura</t>
  </si>
  <si>
    <t>0.72.00.A</t>
  </si>
  <si>
    <t>0.72.20.A</t>
  </si>
  <si>
    <t>0.72.30.A</t>
  </si>
  <si>
    <t>0.72.40.A</t>
  </si>
  <si>
    <t>0.72.41.F</t>
  </si>
  <si>
    <t>0.72.42.F</t>
  </si>
  <si>
    <t>0.72.50.F</t>
  </si>
  <si>
    <t>Pintura al látex</t>
  </si>
  <si>
    <t>Pintura a la cal</t>
  </si>
  <si>
    <t>Pintura al agua</t>
  </si>
  <si>
    <t>en carpintería metálica y de madera</t>
  </si>
  <si>
    <t>en carpintería de madera</t>
  </si>
  <si>
    <t>en carpintería metálica</t>
  </si>
  <si>
    <t>Pintura para ladrillo visto</t>
  </si>
  <si>
    <t>16 - Vidrios</t>
  </si>
  <si>
    <t>0.78.00.A</t>
  </si>
  <si>
    <t>Vidrios dobles transparentes</t>
  </si>
  <si>
    <t>17 - Varios</t>
  </si>
  <si>
    <t>0.99.01.F</t>
  </si>
  <si>
    <t>0.99.02.F</t>
  </si>
  <si>
    <t>0.99.03.F</t>
  </si>
  <si>
    <t>0.99.04.F</t>
  </si>
  <si>
    <t>0.99.05.F</t>
  </si>
  <si>
    <t>0.99.06.F</t>
  </si>
  <si>
    <t>0.99.07.F</t>
  </si>
  <si>
    <t>0.99.08.F</t>
  </si>
  <si>
    <t>0.99.09.F</t>
  </si>
  <si>
    <t>0.99.10.F</t>
  </si>
  <si>
    <t>Instalación contra incendios edificios</t>
  </si>
  <si>
    <t>0.99.11.F</t>
  </si>
  <si>
    <t>Cercos alambrado 4 hilos galvanizado</t>
  </si>
  <si>
    <t>Cercos mojón divisorio</t>
  </si>
  <si>
    <t>Cerco olímpico alambre romboidal</t>
  </si>
  <si>
    <t>Mesada de granito recons. c/bacha y pileta lavar</t>
  </si>
  <si>
    <t>Forestación</t>
  </si>
  <si>
    <t>Pérgolas</t>
  </si>
  <si>
    <t>Limpieza final de obra</t>
  </si>
  <si>
    <t>Hormigón simple 350 kg</t>
  </si>
  <si>
    <t>Mesada de granito natural c/bacha</t>
  </si>
  <si>
    <t>18 - Red de Agua</t>
  </si>
  <si>
    <t>1.10.00.F</t>
  </si>
  <si>
    <t>PEAD  c/conexión hasta kit med</t>
  </si>
  <si>
    <t>1.10.01.F</t>
  </si>
  <si>
    <t>1.10.02.F</t>
  </si>
  <si>
    <t>Comando y Equipo Bombeo</t>
  </si>
  <si>
    <r>
      <t>PEAD  s/conexión</t>
    </r>
    <r>
      <rPr>
        <vertAlign val="superscript"/>
        <sz val="12"/>
        <rFont val="Calibri"/>
        <family val="2"/>
        <scheme val="minor"/>
      </rPr>
      <t>*</t>
    </r>
  </si>
  <si>
    <t>19 - Red de Cloaca</t>
  </si>
  <si>
    <t>1.20.00.F</t>
  </si>
  <si>
    <t>de PVC c/conexión</t>
  </si>
  <si>
    <t>1.20.01.F</t>
  </si>
  <si>
    <t>de PVC s/conexión</t>
  </si>
  <si>
    <t>1.60.01.F</t>
  </si>
  <si>
    <t>1.60.02.F</t>
  </si>
  <si>
    <t>1.60.03.F</t>
  </si>
  <si>
    <t>1.60.04.F</t>
  </si>
  <si>
    <t xml:space="preserve">Construcción de SETA 315 Kva. </t>
  </si>
  <si>
    <t>Caja de distrib polyester conj. Secc. APR c/fusibles SETA</t>
  </si>
  <si>
    <t>Tendido de Red Media Tensión</t>
  </si>
  <si>
    <t>Alumbrado público p/barrios</t>
  </si>
  <si>
    <t>21 - Red Eléctrica</t>
  </si>
  <si>
    <t>21.1 S.E.T.A.</t>
  </si>
  <si>
    <t>21.2 RED DE MEDIA TENSION</t>
  </si>
  <si>
    <t>21.3 RED DE BAJA TENSION</t>
  </si>
  <si>
    <t>21.4 ALUMBRADO PUBLICO</t>
  </si>
  <si>
    <t>20 - Red de Gas</t>
  </si>
  <si>
    <t>1.40.01.F</t>
  </si>
  <si>
    <t>PEAD  varios Ø MM</t>
  </si>
  <si>
    <t>22 - Red Vial</t>
  </si>
  <si>
    <t>1.80.01.A</t>
  </si>
  <si>
    <t>1.80.01.F</t>
  </si>
  <si>
    <t>1.80.02.F</t>
  </si>
  <si>
    <t>1.80.03.F</t>
  </si>
  <si>
    <t>Cordón cuneta de HºAº</t>
  </si>
  <si>
    <t>Pavimento de hormigón e = 0.15</t>
  </si>
  <si>
    <t>Enripiado e = 10 cm</t>
  </si>
  <si>
    <t>km</t>
  </si>
  <si>
    <t>Km/25 tn?</t>
  </si>
  <si>
    <t>n</t>
  </si>
  <si>
    <t>Km/25 tn? + n</t>
  </si>
  <si>
    <t>Seguro</t>
  </si>
  <si>
    <t>Costo</t>
  </si>
  <si>
    <t>Cubierta</t>
  </si>
  <si>
    <t>Total</t>
  </si>
  <si>
    <t>D - Financiero</t>
  </si>
  <si>
    <t>Equipos</t>
  </si>
  <si>
    <t>Km.</t>
  </si>
  <si>
    <t>$ / Tn. x Km.</t>
  </si>
  <si>
    <t>24 - Flete carretero</t>
  </si>
  <si>
    <t>23 - Dólar</t>
  </si>
  <si>
    <t>Epoxi Vivienda Unifamiliar a red c/artefactos</t>
  </si>
  <si>
    <t>Producto</t>
  </si>
  <si>
    <t>Listado de Fórmulas</t>
  </si>
  <si>
    <t>Rubro</t>
  </si>
  <si>
    <t>Valor Fórmula</t>
  </si>
  <si>
    <t>Por formula</t>
  </si>
  <si>
    <t xml:space="preserve">CABLE 2*4 SUBTERRANEO           </t>
  </si>
  <si>
    <t>el.161</t>
  </si>
  <si>
    <t>LLAVE 1 PTO.EXT.LUMIN.MIG.1787 PLASNAVI</t>
  </si>
  <si>
    <t>el.162</t>
  </si>
  <si>
    <t>LLAVE 2 PTOS.EXT.LUMIN.MIG.1788 PLASNAVI</t>
  </si>
  <si>
    <t xml:space="preserve">PORTALAMPARA BAK.3 PZ.NEGRO 515 </t>
  </si>
  <si>
    <t>CONECTORES HIERRO DE 3/4"</t>
  </si>
  <si>
    <t>CAÑO EPOXI 13 MM</t>
  </si>
  <si>
    <t>NIPLES EPOXI DE 10 CM. 3/4    73022 L.T</t>
  </si>
  <si>
    <t>TEES RED. EPOXI 3/4"*1/2"     73235</t>
  </si>
  <si>
    <t>C.A. (50-60)</t>
  </si>
  <si>
    <t>sa.022</t>
  </si>
  <si>
    <t xml:space="preserve">TAPON MACHO IPS 1/2"            </t>
  </si>
  <si>
    <t xml:space="preserve">TAPON MACHO IPS 3/4 "  </t>
  </si>
  <si>
    <t>CODOS HH H°G° * 90°  DE ½"</t>
  </si>
  <si>
    <t xml:space="preserve">NIPLES IPS * 10 CM *  1/2  </t>
  </si>
  <si>
    <t xml:space="preserve">NIPLES IPS * 8 CM *  3/4   </t>
  </si>
  <si>
    <t xml:space="preserve">UNION DOBLE IPS 1/2            </t>
  </si>
  <si>
    <t xml:space="preserve">UNION DOBLE IPS 3/4             </t>
  </si>
  <si>
    <t>sa.332</t>
  </si>
  <si>
    <t>FLOTANTE P/TANQUE         ½"</t>
  </si>
  <si>
    <t xml:space="preserve">BUJE RED IPS 3/4*1/2       </t>
  </si>
  <si>
    <t xml:space="preserve">BUJE RED IPS 1*1/2         </t>
  </si>
  <si>
    <t xml:space="preserve">ADAPTADOR C/BRIDA IPS 1"   </t>
  </si>
  <si>
    <t xml:space="preserve">CODO ROSCA H RED. IPS 3/4*1/2  </t>
  </si>
  <si>
    <t xml:space="preserve">TEE RED IPS 3/4*1/2             </t>
  </si>
  <si>
    <t xml:space="preserve">TEE RED IPS 1*3/4               </t>
  </si>
  <si>
    <t xml:space="preserve">TEE ROSCA H IPS 1/2             </t>
  </si>
  <si>
    <t xml:space="preserve">TEE ROSCA H IPS 3/4            </t>
  </si>
  <si>
    <t>SIFON P/DESCARGA SIMPLE       40005</t>
  </si>
  <si>
    <t>ga.151</t>
  </si>
  <si>
    <t>rv.038</t>
  </si>
  <si>
    <t>sa.140</t>
  </si>
  <si>
    <t>el.169</t>
  </si>
  <si>
    <t>el.173</t>
  </si>
  <si>
    <t>ALAMBRE DE PUAS X 500 M.</t>
  </si>
  <si>
    <t>HIERRO TORSIONADO DIAM. 4,2MM</t>
  </si>
  <si>
    <t>HIERRO TORSIONADO DIAM. 8MM</t>
  </si>
  <si>
    <t>HIERRO TORSIONADO DIAM. 16MM</t>
  </si>
  <si>
    <t>HIERRO MEJORADO DE 10 MM.</t>
  </si>
  <si>
    <t>ACERO EN BARRAS 10 MM</t>
  </si>
  <si>
    <t>ELECTRODOS 2,5 MM</t>
  </si>
  <si>
    <t>MALLA SIMA R92</t>
  </si>
  <si>
    <t>METAL DESPLEGADO 0.75MX2.00M.</t>
  </si>
  <si>
    <t>MALLA SIMA Q92</t>
  </si>
  <si>
    <t>CLAVOS P.P. 2"</t>
  </si>
  <si>
    <t>CLAVOS P.P. 2 1/2"</t>
  </si>
  <si>
    <t>CLAVOS CABEZA DE PLOMO 3"</t>
  </si>
  <si>
    <t>ALAMBRE ROMBOIDAL 150X50X14</t>
  </si>
  <si>
    <t>ALAMBRE NEGRO Nº16</t>
  </si>
  <si>
    <t>ALAMBRE NEGRO N°14</t>
  </si>
  <si>
    <t>ALAMBRE GALVANIZ. 16/14</t>
  </si>
  <si>
    <t>ALAMBRE GALVANIZ. 17/15</t>
  </si>
  <si>
    <t>ALAMBRE GALVANIZADO N° 14</t>
  </si>
  <si>
    <t>ALAMBRE TEJIDO 2" X 2 MTS 2"-200-10-14</t>
  </si>
  <si>
    <t>HIERRO PLANCHUELA 1/2"X1/8"</t>
  </si>
  <si>
    <t>HIERRO PLANCHUELA 5/8"X1/8"</t>
  </si>
  <si>
    <t>GANCHO "J" P/CHAPA GALVANIZADA DE 0,50</t>
  </si>
  <si>
    <t>GANCHO P/ALAMBRE TEJIDO 3/8"X200 MM</t>
  </si>
  <si>
    <t>TORNIQUETAS Nº7 AEREA</t>
  </si>
  <si>
    <t>TIRAFONDO 6,5 MM X 3"</t>
  </si>
  <si>
    <t>ACERO P/PRETENS. Ø 7 MM</t>
  </si>
  <si>
    <t>HIERRO TORSIONADO DIAM. 20MM</t>
  </si>
  <si>
    <t>HIERRO TORSIONADO DE 14MM</t>
  </si>
  <si>
    <t>HIERRO LISO HERRERO DE 6 MM - 12 MTS</t>
  </si>
  <si>
    <t>HIERRO LISO HERRERO DE 8 MM - 12 MTS</t>
  </si>
  <si>
    <t>HIERRO LISO HERRERO DE 12 MM - 12 MTS</t>
  </si>
  <si>
    <t>HIERRO LISO HERRERO DE 16 MM - 12 MTS</t>
  </si>
  <si>
    <t>ELECTRODOS 3,25MM CONARCO PUNTA AZUL</t>
  </si>
  <si>
    <t>ELECTRODOS 3,25MM CONARCO PUNTA NARANJA</t>
  </si>
  <si>
    <t>CAÑO ESTRUCTURAL 25X25X1,6 X 6 M</t>
  </si>
  <si>
    <t>CAÑO ESTRUCTURAL REDONDO 2"X1,2 X 6 M</t>
  </si>
  <si>
    <t>CAÑO ESTRUCTURAL REDONDO 2 - 1/2"X1,6 X 6 M</t>
  </si>
  <si>
    <t>HIERRO ANGULO 3/4 X 1/8 X 6M</t>
  </si>
  <si>
    <t>HIERRO ANGULO 2 X 3/16 X 6M</t>
  </si>
  <si>
    <t>HIERRO ANGULO 1-1/2 X 3/16 X 6M</t>
  </si>
  <si>
    <t>TORNILLOS T1 X 100</t>
  </si>
  <si>
    <t>TORNILLOS T2 X 100</t>
  </si>
  <si>
    <t>MALLA SIMA Q - 55 25X25</t>
  </si>
  <si>
    <t>ANTISOL NORMALIZADO</t>
  </si>
  <si>
    <t>ADOQUIN 10X10 ESF.4/7 COLOR GRIS O MIXTO (110KG POR M2)</t>
  </si>
  <si>
    <t>ACELERANTE DE FRAGÜE</t>
  </si>
  <si>
    <t>MEMBRANA S/ALUMINIO 4 MM ESPESOR</t>
  </si>
  <si>
    <t>HIDRÓFUGO CERECITA IGGAM</t>
  </si>
  <si>
    <t>MEMBRANA B/TEJAS C/AISLAC. TÉRMICA TBA5</t>
  </si>
  <si>
    <t>ASFALTO PLÁSTICO P/JUNTAS DE PAVIMENTO</t>
  </si>
  <si>
    <t>PLÁSTICO 100 MICRONES</t>
  </si>
  <si>
    <t>MASILLA</t>
  </si>
  <si>
    <t>MEMBRANA HDPE 60 ESP. 1,5 MM, LISA, CALIDAD GM13 (M2)</t>
  </si>
  <si>
    <t>PINTURA ASFÁLTICA BASE ACUOSA</t>
  </si>
  <si>
    <t>POLIESTIRENO EXPANDIDO 20 MM</t>
  </si>
  <si>
    <t>MICROESFERA DE VIDRIO</t>
  </si>
  <si>
    <t>LADRILLO TELGOPOR H=12CM, LARGO=1M, ANCHO=42CM</t>
  </si>
  <si>
    <t>ARENA GRUESA</t>
  </si>
  <si>
    <t>MATERIAL DE SUBBASE TAMAÑO MÁX=2"- VIAL</t>
  </si>
  <si>
    <t>RIPIO ZARANDEADO 1/3</t>
  </si>
  <si>
    <t>RIPIOSA</t>
  </si>
  <si>
    <t>ENLAME</t>
  </si>
  <si>
    <t>ARENA MEDIANA</t>
  </si>
  <si>
    <t>ARIDO P/BASE MAX 1 1/2"- VIAL</t>
  </si>
  <si>
    <t>MATERIAL DE SUBBASE TAMAÑO MÁX=11/2"-VIAL</t>
  </si>
  <si>
    <t>RIPIO LAVADO 1/5"</t>
  </si>
  <si>
    <t>PIEDRA BOLA</t>
  </si>
  <si>
    <t>RIPIO LAVADO 1/2</t>
  </si>
  <si>
    <t>ARENA FINA</t>
  </si>
  <si>
    <t>AZULEJO 15X15 BLANCO</t>
  </si>
  <si>
    <t>BLOQUE DE H° DE 19 X 19 X 39</t>
  </si>
  <si>
    <t>VIGUETAS PRETENSADAS 3.90 M.</t>
  </si>
  <si>
    <t>BLOQUE DE H° DE 15X20X40</t>
  </si>
  <si>
    <t>VIGUETAS PRETENSADAS 3.80 M.</t>
  </si>
  <si>
    <t>VIGUETAS PRETENSADAS 4.00 M.</t>
  </si>
  <si>
    <t>PUERTA TABLERO 0.90 X 2.00 CEDRO</t>
  </si>
  <si>
    <t xml:space="preserve">CERRADURA DE SEGURIDAD </t>
  </si>
  <si>
    <t>VENTANA 2 H. ABRIR C/MCO.MET. 1,20X1,10 Y CELOSÍA METÁLICA BWG 20</t>
  </si>
  <si>
    <t>VENTANA 2 H. ABRIR C/MCO.MET. 1,20X1,10</t>
  </si>
  <si>
    <t>VENTANA 2H DE ABRIR ALUM. ANODIZ. 1,2X1,2 C/CRISTAL FLOAT 4MM INCOLORO</t>
  </si>
  <si>
    <t>VENTANA 2 H. ABRIR C/MCO.MET. 1,20X1,50 Y CELOSÍA METÁLICA BWG 20</t>
  </si>
  <si>
    <t>VENTANA 2 H. ABRIR C/MCO.MET. 1,20X1,10 Y CELOSÍA TABLILLA DE MADERA</t>
  </si>
  <si>
    <t>VENTANA 2 H. ABRIR C/MCO.MET. 1,20X1,50 Y CELOSÍA TABLILLA DE MADERA</t>
  </si>
  <si>
    <t>VENTANA 0.60X0.80 PAÑO FIJO INF. Y AEREADOR ALUM 3 ALETAS C/REJA C.EST</t>
  </si>
  <si>
    <t>VENTILUZ 1.116X0.30 C/DOS AEREADORES ALUM. DE 5 ALETAS C/REJA C.EST.</t>
  </si>
  <si>
    <t>P1 ALT. PUERTA DE 0.90X2.05 MARCO N°18 P/75MM HOJA BASTIDOR</t>
  </si>
  <si>
    <t>P1 MARCO 0.90X2.05 N° 18 P/75MM</t>
  </si>
  <si>
    <t>P2 MARCO 0.80X2.05 N° 18 P/75MM</t>
  </si>
  <si>
    <t>P3 MARCO 0.70X2.05 N° 18 P/75MM</t>
  </si>
  <si>
    <t>P4 MARCO 0.90X2.05 N° 18 P/65MM HOJA C/BASTONADO INF. Y P.FIJO C/R</t>
  </si>
  <si>
    <t>PUERTA BLINDEX DE 10MM DE 93X215 INCOLORA,TEMPLADA CON HERRAJES</t>
  </si>
  <si>
    <t>CHAPA FºCº ACANALADA DE 6 MM, DE 1.10M.X 2.44M.</t>
  </si>
  <si>
    <t>CHAPA DE HIERRO N°16 DD DE 1 X 2 M.</t>
  </si>
  <si>
    <t>CHAPA H°G° N°27, 3.05 X 1.10 M.</t>
  </si>
  <si>
    <t>CHAPA DE HIERRO N°18 DD DE 1 X 2 M.</t>
  </si>
  <si>
    <t>CAÑO ESTRUCTURAL REDONDO 3" X 1,6 X 6MT.</t>
  </si>
  <si>
    <t>CAÑO ESTRUCTURAL 40X80X1,6X 6 M</t>
  </si>
  <si>
    <t>CAÑO ESTRUCTURAL 30X40X1,2X 6 M</t>
  </si>
  <si>
    <t>PERFIL CHAPA GALV. SOLERA DE 35 MM X 2,60 M (PARA CIELORRASO)</t>
  </si>
  <si>
    <t>PERFIL CHAPA GALV. SOLERA DE 70 MM X 2,60 M (PARA PARED)</t>
  </si>
  <si>
    <t>CHAPA LISA GALVANIZADA Nº 24 DE 1,22X2,44</t>
  </si>
  <si>
    <t>CHAPA LISA GALVANIZADA Nº 27 DE 1,22X2,45</t>
  </si>
  <si>
    <t>CHAPA GALVANIZADA Nº 27 X 1,10</t>
  </si>
  <si>
    <t>CHAPA DE HIERRO N°28 DD DE 1 X 2 M.</t>
  </si>
  <si>
    <t>CHAPA DECORADA  Nº  20      2  X 1M</t>
  </si>
  <si>
    <t>CHAPA Nº  27 DE 8 PIE X 1,10 M</t>
  </si>
  <si>
    <t>CHAPA Nº  27 DE 25 PIE X 1,10 M</t>
  </si>
  <si>
    <t>CHAPA Nº  27 DE 15 PIE X 1,10 M</t>
  </si>
  <si>
    <t>CHAPA Nº  27 DE 14 PIE X 1,10 M</t>
  </si>
  <si>
    <t>CHAPA GALVANIZADA Nº 24 X 1,10</t>
  </si>
  <si>
    <t>PILAR DE LUZ SIMPLE COMPLETO</t>
  </si>
  <si>
    <t>PILAR Hº PREMOL. DE LUZ SIMPLE P/MED. TRIFAS.</t>
  </si>
  <si>
    <t>CAJA MEDIDOR 220V POLICARBONATO EDESA</t>
  </si>
  <si>
    <t>CAJA MEDIDOR 380 V POLICARBONATO EDESA</t>
  </si>
  <si>
    <t>CABLE COBRE DESNUDO 7 X 0,85 MM2</t>
  </si>
  <si>
    <t>CABLE COBRE AISLADO 1 X 2.5 MM2.</t>
  </si>
  <si>
    <t>CABLE SUBTERRANEO 3X6 MM2</t>
  </si>
  <si>
    <t>CABLE COBRE AISLADO 1 X 1,5 MM2</t>
  </si>
  <si>
    <t>CAJA OCTOGONAL CHICA CH.20</t>
  </si>
  <si>
    <t>CONECTOR HIERRO 3/4"</t>
  </si>
  <si>
    <t>CAJA OCTOGONAL GRANDE CH.20</t>
  </si>
  <si>
    <t>CAJA RECTANGULAR 10 X 5 X 4.5</t>
  </si>
  <si>
    <t>CAÑO LIVIANO HIERRO 5/8" X 3 M</t>
  </si>
  <si>
    <t>CAÑO SEMIPESADO 5/8" X 3 M.</t>
  </si>
  <si>
    <t>CAÑO SEMIPESADO 3/4" X 3 M.</t>
  </si>
  <si>
    <t>CURVA CHAPA ELECTRICIDAD 3/4"</t>
  </si>
  <si>
    <t>CURVA CHAPA ELECTRICIDAD 5/8"</t>
  </si>
  <si>
    <t>CAÑO CORRUGADO REFORZ. PLASTICO 3/4"</t>
  </si>
  <si>
    <t>INTERRUPTOR TERMOMAGNÉTICO DIN 1X10 A</t>
  </si>
  <si>
    <t>INTERRUPTOR TERMOMAGNÉTICO DIN 2X25 A</t>
  </si>
  <si>
    <t>INTERRUPTOR DIFERENCIAL SICA BIPOLAR 25 AMP.</t>
  </si>
  <si>
    <t>INTERRUPTOR TERMOMAGNETICO DIN 3X25 A</t>
  </si>
  <si>
    <t>INTERRUPTOR DIFERENCIAL SICA BIPOLAR 40 A</t>
  </si>
  <si>
    <t>INTERRUPTOR DIFERENCIAL TETRAPOLAR 40 AMP.</t>
  </si>
  <si>
    <t>LLAVE EMBUTIR 1 PUNTO</t>
  </si>
  <si>
    <t>LLAVE 1 PUNTO Y TOMA 10 A</t>
  </si>
  <si>
    <t>TOMACORRIENTE EMBUTIR C/T.T.</t>
  </si>
  <si>
    <t>GABINETE ESTANCO PVC P/8 TERMICAS</t>
  </si>
  <si>
    <t>GABINETE ESTANCO PVC P/16 TERMICAS</t>
  </si>
  <si>
    <t>ZUMBADOR EMBUTIR 10X10</t>
  </si>
  <si>
    <t>TORTUGA FUNDICION REDONDA GRANDE</t>
  </si>
  <si>
    <t>TORTUGA FUNDICION CHICA REDONDA</t>
  </si>
  <si>
    <t>TORTUGA PVC REDONDA C/REJILLA</t>
  </si>
  <si>
    <t>GABINETE COMPLETO P/ 12 MEDIDORES</t>
  </si>
  <si>
    <t>ARTEFACTO FLUORESCENTE 2X40 W COMPLETO</t>
  </si>
  <si>
    <t>CAJA RECTANGULAR CH.20</t>
  </si>
  <si>
    <t>TUBO FLUORESCENTE 40 W</t>
  </si>
  <si>
    <t>FORD CARGO 1317 (A PARTIR DE 03/06)</t>
  </si>
  <si>
    <t>EQUIPO VOLQUETE 6 M3 (A PARTIR DE 03/06)</t>
  </si>
  <si>
    <t>GASOIL</t>
  </si>
  <si>
    <t>RETROEXCAVADORA 87 H.P.</t>
  </si>
  <si>
    <t>RETROEXCAVADORA 87 H.P. (HS)</t>
  </si>
  <si>
    <t>MOTONIVELADORA 180 H.P.</t>
  </si>
  <si>
    <t>MOTONIVELADORA (HS)</t>
  </si>
  <si>
    <t>CAMIÓN VOLCADOR 140 H.P.</t>
  </si>
  <si>
    <t>CAMIÓN VOLCADOR 140 H.P. (HS)</t>
  </si>
  <si>
    <t>PALA CARGADORA 140 H.P.</t>
  </si>
  <si>
    <t>PALA CARGADORA 140 H.P.(HS)</t>
  </si>
  <si>
    <t>RODILLO NEUMÁTICO AUTOPROPULSADO 70 HP</t>
  </si>
  <si>
    <t>RODILLO NEUMÁTICO AUTOPROPULSADO 70 HP(HS)</t>
  </si>
  <si>
    <t>VIBROCOMPACTADOR AUTOPROPULSADO 120 HP</t>
  </si>
  <si>
    <t>VIBROCOMPACTADOR AUTOPROPULSADO 120 HP (HS)</t>
  </si>
  <si>
    <t>CAMIÓN MIXER 5 M3   240 H.P.</t>
  </si>
  <si>
    <t>CAMIÓN MIXER 5 M3 240 H.P.(HS)</t>
  </si>
  <si>
    <t>PLANTA ELABORADORA DE HORMIGÓN 60 H.P.</t>
  </si>
  <si>
    <t>PLANTA ELEBORADORA DE HORMIGÓN 60 H.P. (HS)</t>
  </si>
  <si>
    <t>TOPADORA D-7  200 H.P.</t>
  </si>
  <si>
    <t>TOPADORA CAT D7R SERIE II - 240 HP - HOJA 7SU - RIPPER MULTIVASTAGO</t>
  </si>
  <si>
    <t>TOPADORA D-7  200 H.P.(HS)</t>
  </si>
  <si>
    <t>ASERRADORA PAVIMENTO TARGET MINICOM II 13,5 HP</t>
  </si>
  <si>
    <t>BOMBA A EXPLOSIÓN 5 H. P. HONDA WB 30 XT</t>
  </si>
  <si>
    <t>PLANCHA VIBRADORA A EXPLOSIÓN 5 H.P. WACKER WP 2050R</t>
  </si>
  <si>
    <t>REGLA VIBRADORA 5 H.P. WACKER 6,8 MTS</t>
  </si>
  <si>
    <t>RODILLO NEUMÁTICO DE ARRASTRE</t>
  </si>
  <si>
    <t>RODILLO PATA DE CABRA DE ARRASTRE</t>
  </si>
  <si>
    <t>RODILLO VIBRADOR DE ARRASTRE 60 H.P.</t>
  </si>
  <si>
    <t>TANQUE ACOPLADO 10000 LITROS (A PARTIR DE 05/06)</t>
  </si>
  <si>
    <t>TRACTOR ENGOMADO 120 H.P. JHON DEERE</t>
  </si>
  <si>
    <t>VIBRADOR INMERSIÓN A NAFTA 4 H.P. WACKER A3000</t>
  </si>
  <si>
    <t>MARTILLO NEUMÁTICO COMPLETO (MN+3PE+JM)</t>
  </si>
  <si>
    <t>MOTOCOMPRESOR TIPO P185 WR</t>
  </si>
  <si>
    <t>EQUIPO REGADOR DE AGUA  CAP. 6000 LT</t>
  </si>
  <si>
    <t>EQUIPO REGADOR DE ASFALTO CAP 6600 LT</t>
  </si>
  <si>
    <t>BARREDORA SOPLADORA</t>
  </si>
  <si>
    <t>COMPACTADORA DE SUELO RODILLO LISO 145 HP CS 533 D</t>
  </si>
  <si>
    <t>CAMIONETA (MOTOR 3.0) PICK UP CABINA SIMPLE TRACK 4X2</t>
  </si>
  <si>
    <t>NAFTA SUPER</t>
  </si>
  <si>
    <t>RASTRA DE DISCO TERRAMEC</t>
  </si>
  <si>
    <t>VIBRADOR DE PLACA WAKER BPS</t>
  </si>
  <si>
    <t>PLANTA DE ASFALTO 80 TN/H C/FILTRO DE MANGA MODELO UACF 15 P-1</t>
  </si>
  <si>
    <t>GRÚA HIDRÁULICA AMCO VEBA</t>
  </si>
  <si>
    <t>TERMINADORA DE ASFALTO CIBER MODELO AF 5000</t>
  </si>
  <si>
    <t>RETROEXCAVADORA S/ORUGA 140 HP 0,80M3 (CAT 320)</t>
  </si>
  <si>
    <t>CAMIÓN M. BENZ 1218-42</t>
  </si>
  <si>
    <t>CAMIÓN M. BENZ 1620-45</t>
  </si>
  <si>
    <t>CUBIERTA 900X20 C/TACOS</t>
  </si>
  <si>
    <t>CUBIERTA 1000X20 C/TACOS</t>
  </si>
  <si>
    <t>CUBIERTA 1100X20 C/TACOS</t>
  </si>
  <si>
    <t>EQUIPO ACOPLADO P/CAMION 1218-42</t>
  </si>
  <si>
    <t>EQUIPO ACOPLADO P/CAMION 1620-45</t>
  </si>
  <si>
    <t>EXCAVADORA S/ORUGA 138HP 1,4 M3 C/ZAP 700MM CAT 320 CL</t>
  </si>
  <si>
    <t>MANGUERA C/ACOPLE</t>
  </si>
  <si>
    <t>MARTILLO NEUMATICO CETEC  INCOMPLETO</t>
  </si>
  <si>
    <t>GRUPO ELECTROGENO OLYMPIAN GEP 250 KVA C/CABINA</t>
  </si>
  <si>
    <t>GRUPO ELECTROGENO OLYMPIAN 300 KVA S/CABINA</t>
  </si>
  <si>
    <t>GRUPO ELECTROGENO OLYMPIAN GEP 275 KVA C/CABINA</t>
  </si>
  <si>
    <t>MATAFUEGOS 5 KG TIPO ABC</t>
  </si>
  <si>
    <t>GASOIL A GRANEL</t>
  </si>
  <si>
    <t>COMBUSTIBLE TIPO  IFO</t>
  </si>
  <si>
    <t>COMPACTADOR ASFALTO DOBLE RODILLO CAT CB434 D - 83 HP</t>
  </si>
  <si>
    <t>TOPADORA CAT D6R SERIE III - 185 HP - HOJA 6SU - RIPPER MULTIVASTAGO</t>
  </si>
  <si>
    <t>VIBROCOMPACTADOR S/NEUMÁTICO PATA DE CABRA 145HP CAT CP 533E</t>
  </si>
  <si>
    <t xml:space="preserve">TASA CARTERA GENERAL BNA </t>
  </si>
  <si>
    <t>COTIZACIÓN DÓLAR PROMED. MENSUAL</t>
  </si>
  <si>
    <t>TASA COMERC. Y FINANC. EQ. IMPORTADO</t>
  </si>
  <si>
    <t>DERECHOS DE APROBACIÓN C.PROFES.</t>
  </si>
  <si>
    <t xml:space="preserve">COPIA XEROX DE PLANOS </t>
  </si>
  <si>
    <t>SEGURO 1218-42($/AÑO)</t>
  </si>
  <si>
    <t>SEGURO 1620-45($/AÑO)</t>
  </si>
  <si>
    <t>ÁRBOLES PARA FORESTACIÓN - FRESNO</t>
  </si>
  <si>
    <t>MANTILLO</t>
  </si>
  <si>
    <t>SEMILLA CESPED MEZCLA</t>
  </si>
  <si>
    <t>LAPACHO X 2,20 MTS</t>
  </si>
  <si>
    <t>LIGUSTRUS AURIUS X 2.20 MTS</t>
  </si>
  <si>
    <t>POLYGUARD 5 CM X 25 M</t>
  </si>
  <si>
    <t>SOMBRERETE CHAPA APROBADO DE 100 C/TORNILLOS</t>
  </si>
  <si>
    <t>CURVA ARTICULADA CHAPA DIAMETRO 100 MM</t>
  </si>
  <si>
    <t>COMPONENTES EPOXI X 1/4LT.</t>
  </si>
  <si>
    <t>CAÑO DE CHAPA GALVANIZADA D=150MM CH30</t>
  </si>
  <si>
    <t>GABINETE MEDIDOR GAS</t>
  </si>
  <si>
    <t>CALEFACTOR TB 3800 CALORIAS</t>
  </si>
  <si>
    <t>CALEFÓN 14 LITROS BLANCO</t>
  </si>
  <si>
    <t>COCINA 4 HORNALLAS</t>
  </si>
  <si>
    <t>REGULADOR Y FLEXIBLE P/GAS NATURAL</t>
  </si>
  <si>
    <t>LLAVE P/GAS CROMADA 1/2"</t>
  </si>
  <si>
    <t>LLAVE P/GAS CROMADA 3/4"</t>
  </si>
  <si>
    <t>CAÑO EXTRUÍDO 19 MM</t>
  </si>
  <si>
    <t>CAÑO EXTRUIDO 25 MM</t>
  </si>
  <si>
    <t>CAÑO EPOXI 19 MM</t>
  </si>
  <si>
    <t>CAÑO EPOXI 25 MM</t>
  </si>
  <si>
    <t>CODO EPOXI 13 MM</t>
  </si>
  <si>
    <t>CODO EPOXI 19 MM</t>
  </si>
  <si>
    <t>CODO EPOXI 25 MM</t>
  </si>
  <si>
    <t>TEE EPOXI 13 MM</t>
  </si>
  <si>
    <t>TEE EPOXI 19 MM</t>
  </si>
  <si>
    <t>TEE EPOXI 25 MM</t>
  </si>
  <si>
    <t>BUJE REDUCCION EPOXI 3/4" X 1/2"</t>
  </si>
  <si>
    <t>UNION DOBLE CONICA EPOXI 3/4"</t>
  </si>
  <si>
    <t>UNION DOBLE CONICA EPOXI 1/2"</t>
  </si>
  <si>
    <t>NIPLE EPOXI X 8 CM 1/2"</t>
  </si>
  <si>
    <t>TAPON MACHO EPOXI 3/4"</t>
  </si>
  <si>
    <t>TAPON MACHO EPOXI 1/2"</t>
  </si>
  <si>
    <t>MALLA DE ADVERTENCIA  A= 150MM</t>
  </si>
  <si>
    <t>MALLA DE ADVERTENCIA A= 300MM</t>
  </si>
  <si>
    <t>CUPLA POLIET. E/F 25MM MEDIA DENSIDAD</t>
  </si>
  <si>
    <t>TEE NORMAL PE E/F 50MMA</t>
  </si>
  <si>
    <t>VÁLVULA SERVICIO PE E/F 63X25</t>
  </si>
  <si>
    <t>CODO 90º PE E/F 90MM</t>
  </si>
  <si>
    <t>VAINA PVC CURVA L 640MM</t>
  </si>
  <si>
    <t>VAINA PVC RECTA L 320MM</t>
  </si>
  <si>
    <t>GRIPPER P/GABINETE 3/4 X 25MM</t>
  </si>
  <si>
    <t>HORMIGONERA 1HP 140LTS</t>
  </si>
  <si>
    <t>PALA GHERARDI</t>
  </si>
  <si>
    <t>PICO GHERARDI</t>
  </si>
  <si>
    <t>CABO PARA PICO</t>
  </si>
  <si>
    <t>CUCHARA GHERARDI</t>
  </si>
  <si>
    <t>BALDE PLASTICO</t>
  </si>
  <si>
    <t>CORTAHIERRO GHERARDI</t>
  </si>
  <si>
    <t>GUANTE DESC/JEAN</t>
  </si>
  <si>
    <t>CARRETILLA REFORZADA</t>
  </si>
  <si>
    <t>DOBLADORA DE HIERRO 12MM (GRINFA)</t>
  </si>
  <si>
    <t>LADRILLO COMÚN DE 1RA.CALIDAD</t>
  </si>
  <si>
    <t>LADRILLO HUECO 8T  12X18X30</t>
  </si>
  <si>
    <t>LADRILLO COMÚN DE 2DA.CALIDAD</t>
  </si>
  <si>
    <t>LADRILLO HUECO 6T  8X18X30</t>
  </si>
  <si>
    <t>LADRILLO HUECO PORTANTE 12X18X30</t>
  </si>
  <si>
    <t>LADRILLO HUECO 9T 18X18X30</t>
  </si>
  <si>
    <t>LADRILLO HUECO PORTANTE 18X 18X30</t>
  </si>
  <si>
    <t>BOVEDILLA CERÁMICA PARA VIGUETAS 12,5X40X25</t>
  </si>
  <si>
    <t>BOVEDILLA CERÁMICA PARA VIGUETAS 9,5X40X25</t>
  </si>
  <si>
    <t>ADHESIVO P/PISO CERÁMICO</t>
  </si>
  <si>
    <t>CAL HIDRATADA EN BOLSA</t>
  </si>
  <si>
    <t>CEMENTO BLANCO</t>
  </si>
  <si>
    <t>CEMENTO PORTLAND</t>
  </si>
  <si>
    <t>YESO BLANCO</t>
  </si>
  <si>
    <t>CAL VIVA 10 KG</t>
  </si>
  <si>
    <t>TIRANTE PINO 3"X3" S/CEPILLAR</t>
  </si>
  <si>
    <t>MADERA MACHIMBRADA PINO 1"X6"</t>
  </si>
  <si>
    <t>VENTANA 2H DE ABRIR ALUM. NATURAL 1,2X1,2 C/CRISTAL FLOAT 4MM INCOLORO</t>
  </si>
  <si>
    <t>MADERA MACHIMBRADA PINO 3/4"</t>
  </si>
  <si>
    <t>CAÑO CON COSTURA DE A°I° AISI 304 DE DIAM. 219,1X5,00MM</t>
  </si>
  <si>
    <t>CAÑO CON COSTURA DE A°I° AISI 304 DE DIAM. 323,8X5,00MM</t>
  </si>
  <si>
    <t>MADERA MACHIMBRADA PINO 1/2"</t>
  </si>
  <si>
    <t>HIERRO TORSIONADO DIAM. 6MM</t>
  </si>
  <si>
    <t>ZOCALO PINO 7 CM</t>
  </si>
  <si>
    <t>HIERRO TORSIONADO DIAM. 12MM</t>
  </si>
  <si>
    <t>TIRANTE PINO 3X6"</t>
  </si>
  <si>
    <t>HIERRO LISO HERRERO DE 10 MM.</t>
  </si>
  <si>
    <t>FENÓLICOS 15 MM. (1,60 X 2,20 M)</t>
  </si>
  <si>
    <t>CLAVOS P.P. 1"</t>
  </si>
  <si>
    <t>FENÓLICOS 18 MM. (1,60 X 2,20 M)</t>
  </si>
  <si>
    <t>LISTONES PINO 1X2"</t>
  </si>
  <si>
    <t>MADERA DURA 11/2"X2" CEPILLADA</t>
  </si>
  <si>
    <t>MADERA DURA 3"X3"</t>
  </si>
  <si>
    <t>TIRANTE PINO 2X3"</t>
  </si>
  <si>
    <t>POSTE DE QUEBRACHO ENTERO 2,40M</t>
  </si>
  <si>
    <t>MEDIO  POSTE DE QUEBRACHO 2,20</t>
  </si>
  <si>
    <t>VARILLONES DE 1,40 MTS.</t>
  </si>
  <si>
    <t>VARILLAS DE 1,20 MTS.</t>
  </si>
  <si>
    <t>TRANQUERAS 1,50 ALTOX6,00 ANCHO</t>
  </si>
  <si>
    <t>TABLONES PINO 2"X15"</t>
  </si>
  <si>
    <t>HOJA EN MELAMINA COLOR BLANCO BASE AGLOMERADO 18 MM</t>
  </si>
  <si>
    <t>HOJA FIBROFACIL 12 MM  (1,83 X 2,60)</t>
  </si>
  <si>
    <t>HOJA FIBROFACIL 4MM 1,83X2,60</t>
  </si>
  <si>
    <t>OFICIAL ESPECIALIZADO</t>
  </si>
  <si>
    <t>OFICIAL</t>
  </si>
  <si>
    <t>MEDIO OFICIAL</t>
  </si>
  <si>
    <t>AYUDANTE</t>
  </si>
  <si>
    <t>ADICIONAL P/ESPECIALIDAD</t>
  </si>
  <si>
    <t>CUADRILLA TIPO UOCRA</t>
  </si>
  <si>
    <t>CUADRILLA TIPO U.G.A.T.S.</t>
  </si>
  <si>
    <t>CHOFER</t>
  </si>
  <si>
    <t>CUERPO MOTORARG CFD 675/30  30H.P.</t>
  </si>
  <si>
    <t>MOTOR MOTORARG S6 R4/30  30 H.P.</t>
  </si>
  <si>
    <t>ARRANCADOR SUAVE WEG SSW-04.60 P/30H.P.</t>
  </si>
  <si>
    <t>BOMBA DOSIVAC MILENIO 015 1.45 LTS/H</t>
  </si>
  <si>
    <t>CABLE PIRELLI SINTENAX VIPER 3X35</t>
  </si>
  <si>
    <t>CAÑO H°G° RYC 4"</t>
  </si>
  <si>
    <t>EQUIPO DE BOMBEO MOTORARG MODELO 625/7,5(BOMBA+MOTOR)</t>
  </si>
  <si>
    <t>TABLERO DE ARRANQUE SUAVE 7,5 HP</t>
  </si>
  <si>
    <t>TABLERO SUAVE STD. 30HP 380V</t>
  </si>
  <si>
    <t>CAÑO CON COSTURA DE A°I° AISI 304 DE DIAM. 273,1X5,00MM</t>
  </si>
  <si>
    <t>BOMBA IMPULSORA DE AGUA 3/4 HP</t>
  </si>
  <si>
    <t>AGUARRÁS</t>
  </si>
  <si>
    <t>FONDO P/CHAPA GALVANIZADA TIPO GALVITE</t>
  </si>
  <si>
    <t>ANTIÓXIDO ROJO PLATA X 4 LTS.</t>
  </si>
  <si>
    <t xml:space="preserve">ANTIÓXIDO AL CROMATO </t>
  </si>
  <si>
    <t>ESMALTE SINTETICO X 4 LTS BLANCO</t>
  </si>
  <si>
    <t>ESMALTE SINTETICO VERDE X 4 LTS</t>
  </si>
  <si>
    <t>PINTURA EPOXI AMARILLO</t>
  </si>
  <si>
    <t>PINTURA AL LATEX ACRILICO P/CIELORRASOS</t>
  </si>
  <si>
    <t>PINTURA AL AGUA BOLSA 4 KG</t>
  </si>
  <si>
    <t>LATEX P/CANCHAS</t>
  </si>
  <si>
    <t>PINTURA ASFÁLTICA SECADO RAPIDO</t>
  </si>
  <si>
    <t>ENDUÍDO PLÁSTICO</t>
  </si>
  <si>
    <t>SALPICADO PLÁSTICO BLANCO TIPO IGAM</t>
  </si>
  <si>
    <t>BARNIZ SINTÉTICO</t>
  </si>
  <si>
    <t>FIJADOR AL AGUA</t>
  </si>
  <si>
    <t xml:space="preserve">PINTURA SILICONADAS P/LADRILLOS </t>
  </si>
  <si>
    <t>THINNER</t>
  </si>
  <si>
    <t>PAPEL LIJA MEDIANA</t>
  </si>
  <si>
    <t>ESMALTE SINTETICO  NEGRO 4L</t>
  </si>
  <si>
    <t>VIRUTA DE ACERO FINA 300 GR</t>
  </si>
  <si>
    <t>PINCEL DE CERDA SERIE 331 N° 30</t>
  </si>
  <si>
    <t>LATEX PARA PILETAS</t>
  </si>
  <si>
    <t>PINTURA AL LATEX - LATA 20 LTS, INTERIOR</t>
  </si>
  <si>
    <t>PINTURA AL ACEITE 4LTS BLANCO SATINADO</t>
  </si>
  <si>
    <t>PINTURA AL ACEITE 4LTS NEGRO SATINADO</t>
  </si>
  <si>
    <t>PLACA DURLOCK 1.20MX2.40M  9,5MM</t>
  </si>
  <si>
    <t>PLACA DURLOCK 1.20MX2.40M  12.50MM</t>
  </si>
  <si>
    <t>POSTE INTERMEDIO X 3,05 M</t>
  </si>
  <si>
    <t>POSTE ESQUINERO X 3,05 M</t>
  </si>
  <si>
    <t>PILETA DE LAVAR H° PREMOLD. 70X55X30 S/ PATAS</t>
  </si>
  <si>
    <t>CAMARA DE INSPEC. PREMOL. COMPL. 60X60X60</t>
  </si>
  <si>
    <t>CAMARA SEPTICA PREMOL. 540 LTS COMPLETA</t>
  </si>
  <si>
    <t>CAÑO DE Hº COMPRIMIDO DIÁM. 1M, LARGO UTIL 1,20M,PESO 1100KG/CAÑO</t>
  </si>
  <si>
    <t>CABLE COBRE DESNUDO 1 X 6 MM2</t>
  </si>
  <si>
    <t>CAÑO PEAD AGUA 63MM</t>
  </si>
  <si>
    <t>CAÑO PEAD AGUA 75MM</t>
  </si>
  <si>
    <t>CAÑO PEAD AGUA 90MM</t>
  </si>
  <si>
    <t>CAÑO PEAD AGUA 110MM</t>
  </si>
  <si>
    <t>CAÑO PEAD AGUA 160MM</t>
  </si>
  <si>
    <t>CUPLA PEAD AGUA 63MM</t>
  </si>
  <si>
    <t>CAÑO PEAD AGUA 225MM</t>
  </si>
  <si>
    <t>CUPLA PEAD AGUA 75MM</t>
  </si>
  <si>
    <t>TE NORMAL PEAD AGUA 63MM</t>
  </si>
  <si>
    <t>VÁLVULA ESCLUSA DOBLE BRIDA H°D° 63MM</t>
  </si>
  <si>
    <t>ABRAZADERA DIÁMETRO 63MM CON RACORD DE 1/2"</t>
  </si>
  <si>
    <t>ABRAZADERA DIÁM. 63MM CON RACORD DE 3/4"</t>
  </si>
  <si>
    <t>TUBO PERFILADO HIDROPIPE DIÁM. 400</t>
  </si>
  <si>
    <t>TUBO PERFILADO HIDROPIPE DIÁM. 520</t>
  </si>
  <si>
    <t>TUBO PERFILADO HIDROPIPE DIÁM. 700</t>
  </si>
  <si>
    <t>TUBO PERFILADO HIDROPIPE DIÁM. 870</t>
  </si>
  <si>
    <t>TUBO PERFILADO HIDROPIPE DIÁM. 1100</t>
  </si>
  <si>
    <t>TUBO PERFILADO HIDROPIPE DIÁM. 1250</t>
  </si>
  <si>
    <t>MARCO Y TAPA H°D° 85/90KG. SIST. ABISAGRADO</t>
  </si>
  <si>
    <t>CAÑO PVC CLOACAL JE 160MM</t>
  </si>
  <si>
    <t>CRUCETA DE H°A° MN 157 (2,20 M) C/GANCHOS</t>
  </si>
  <si>
    <t>CRUCETA DE Hº Aº SEPARADORA</t>
  </si>
  <si>
    <t>COLUMNA DE Hº Aº Vº DE 10,50/1000/3</t>
  </si>
  <si>
    <t>COLUMNA DE HºAºVº DE 9,5/900/3</t>
  </si>
  <si>
    <t>POSTE DE EUCALIPTUS CREOSOTADO 11 M</t>
  </si>
  <si>
    <t>POSTE EUCALIPTUS P/REDES ELECT. DE BAJA TENSIÓN(7,5 M) S/NORMAS EDESA</t>
  </si>
  <si>
    <t>CINTA AISLADORA PVC X 20 M</t>
  </si>
  <si>
    <t xml:space="preserve">DESCARGADOR ÓXIDO DE ZINC CON DESLIGADOR </t>
  </si>
  <si>
    <t>CAÑO BAJADA MONOF.2BOCA 1.1/4*3 COMPLETO GALVANIZ. PESADO</t>
  </si>
  <si>
    <t>CABLE DE CU DESNUDO DE 50 MM² DE SECC.</t>
  </si>
  <si>
    <t>CONDUCTOR DESNUDO DE COBRE DE 16 MM²</t>
  </si>
  <si>
    <t>CABLE DE AL DESNUDO DE 50 MM² DE SECC.</t>
  </si>
  <si>
    <t>CONDUCTOR CU PREENSAMBLADO 3X95 + 1X50 M</t>
  </si>
  <si>
    <t>CONDUCTOR CU FORRADO 1 X 35 MM²</t>
  </si>
  <si>
    <t>CONDUCTOR PRERREUNIDO 4 X 10 MM²</t>
  </si>
  <si>
    <t>TRANSFORMADOR DE POTENCIA 13,2 KV, 315/0,4/0,231 KVA</t>
  </si>
  <si>
    <t>ARTEFACTO STRAND MB 70 CON SAP 250 W</t>
  </si>
  <si>
    <t>AISLADOR ORGÁNICO 13,2/33KV</t>
  </si>
  <si>
    <t>SECCIONADOR FUSIBLE XS</t>
  </si>
  <si>
    <t>JABALINA TIPO COOPERWELD 1,50X3/4"</t>
  </si>
  <si>
    <t>CAJAS DE DERIVACIÓN TRIFÁSICA RBT</t>
  </si>
  <si>
    <t>GABINETE ESTANCO PVC 600X600X300 C/CERRAD. AºPº</t>
  </si>
  <si>
    <t>JUEGO DE SUSPENSIÓN COMPLETO</t>
  </si>
  <si>
    <t>CUPLA E/F GAS PE80 50MM</t>
  </si>
  <si>
    <t>CUPLA E/F GAS PE80 63MM</t>
  </si>
  <si>
    <t xml:space="preserve">TUBO PEAD GAS 25MM 4BAR </t>
  </si>
  <si>
    <t xml:space="preserve">TUBO PEAD GAS 50MM 4BAR </t>
  </si>
  <si>
    <t xml:space="preserve">TUBO PEAD GAS 63MM 4BAR </t>
  </si>
  <si>
    <t>TE NORMAL GAS E/F PE80 63MM</t>
  </si>
  <si>
    <t>TOMA SERVICIO GAS E/F 63X25MM</t>
  </si>
  <si>
    <t>TOMA SERVICIO GAS E/F 50X25MM</t>
  </si>
  <si>
    <t>GAVION DE 4,00 X 1,00 X 1,00 MTS.</t>
  </si>
  <si>
    <t>GAVION DE 4,00 X 1,50 X 1,00 MTS.</t>
  </si>
  <si>
    <t>GAVION DE 4,00 X 2,00 X 1,00 MTS.</t>
  </si>
  <si>
    <t>COLCHONETAS DE 4,00 X 2,00 X 0,17 MTS.</t>
  </si>
  <si>
    <t>MALLA GEOTEXTIL 150 GRS./M2</t>
  </si>
  <si>
    <t>DEFENSA METÁLICA  E=3,2MM X7,62M</t>
  </si>
  <si>
    <t>POSTE METÁLICO ALTURA 1500 MM PERFIL 190X80X4,75 MM</t>
  </si>
  <si>
    <t>ALAS TERMINALES</t>
  </si>
  <si>
    <t>EMULSIÓN LENTA 1 (CRL – 1)</t>
  </si>
  <si>
    <t>EMULSIÓN RÁPIDA 1 (CRR – 1)</t>
  </si>
  <si>
    <t>FUEL-OIL</t>
  </si>
  <si>
    <t>JUNTA DE DILATACIÓN</t>
  </si>
  <si>
    <t>APOYO DE NEOPRENE</t>
  </si>
  <si>
    <t>MATERIAL TERMOSPLASTICO (SUBCONTRATO)</t>
  </si>
  <si>
    <t>DILUIDO MEDIO 1 (EM – 1) Y RÁPIDO 1 (ER – 1)</t>
  </si>
  <si>
    <t>PORTICO DE SEÑAL AÉREA DNV 130 K 16 M. LUZ</t>
  </si>
  <si>
    <t xml:space="preserve">COLUMNA DE BRAZO TIPO DNV 130 K </t>
  </si>
  <si>
    <t>CARTELES REFLECTIVOS 2,10X1,20M</t>
  </si>
  <si>
    <t>AGREGADO ZARAND. PÉTREO FINO VIAL</t>
  </si>
  <si>
    <t>AGREGADO ZARAND. PÉTREO TRITURADO  VIAL</t>
  </si>
  <si>
    <t xml:space="preserve">MATERIAL TERMOSPLASTICO </t>
  </si>
  <si>
    <t>RAMAL Y PVC 0.110X0.110</t>
  </si>
  <si>
    <t>CURVA PVC 45° 110</t>
  </si>
  <si>
    <t>SOPAPA PVC DIAMETRO 50 MM RECTA CROMADA</t>
  </si>
  <si>
    <t>SOPAPA PVC DIAMETRO 40 MM P/DUCHA</t>
  </si>
  <si>
    <t>CURVA PVC 90° 110 MM</t>
  </si>
  <si>
    <t>BOVEDILLA CERAMICA PARA VIGUETAS 16,5X40X25</t>
  </si>
  <si>
    <t>LADRILLO SELECCIONADO DE 1RA.</t>
  </si>
  <si>
    <t>LADRILLO SEMIVISTO</t>
  </si>
  <si>
    <t>LADRILLOS FUNDIDOS</t>
  </si>
  <si>
    <t>PASTINA P/CERAMICOS BLANCA</t>
  </si>
  <si>
    <t>PASTINA P/CERAMICOS COLOR</t>
  </si>
  <si>
    <t>FERRITE ROJO</t>
  </si>
  <si>
    <t>PLASTIFICANTE X 1,5 LTS.</t>
  </si>
  <si>
    <t>RAMAL T PVC 110X110</t>
  </si>
  <si>
    <t>CURVA PVC 45° DIAM. 50 MM</t>
  </si>
  <si>
    <t>CODO PVC A 90° DIAM. 50 MM</t>
  </si>
  <si>
    <t>CODO PVC A 90° DIAM. 40 MM</t>
  </si>
  <si>
    <t>CODO PVC A 45° DIAM. 40 MM</t>
  </si>
  <si>
    <t>CODO PVC A 90° 2.2 DIAM. 100 MM</t>
  </si>
  <si>
    <t>SOMBRERETE PVC DIAM. 100 MM</t>
  </si>
  <si>
    <t>BOCA ACCESO PVC P/COCINA</t>
  </si>
  <si>
    <t>BACHA SIMPLE ACERO INOX. 52 X 32X18</t>
  </si>
  <si>
    <t>DEPOSITO P/MINGITORIO PVC 12 LTS</t>
  </si>
  <si>
    <t>MINGITORIO LOSA BLANCO</t>
  </si>
  <si>
    <t xml:space="preserve">BIDET LOSA </t>
  </si>
  <si>
    <t>LAVATORIO 3 AGUJEROS MEDIANO DE COLGAR</t>
  </si>
  <si>
    <t>INODORO SIFÓNICO LOSA</t>
  </si>
  <si>
    <t>MOCHILA LOSA C/ CODO</t>
  </si>
  <si>
    <t>ASIENTO P/INODORO PVC</t>
  </si>
  <si>
    <t>PORTARROLLO LOSA EMBUTIR BLANCO</t>
  </si>
  <si>
    <t>JABONERA 15X15 EMBUTIR BLANCA</t>
  </si>
  <si>
    <t>TOALLERO INTEGRAL EMBUTIR</t>
  </si>
  <si>
    <t>PERCHERO SIMPLE EMBUTIR</t>
  </si>
  <si>
    <t>REDUCCION PVC 3.2 63 X 50 MM</t>
  </si>
  <si>
    <t>ADHESIVO P/CAÑERIA DE PVC</t>
  </si>
  <si>
    <t>CAÑO POLIETILENO K10 13 MM</t>
  </si>
  <si>
    <t>CAÑO POLIETILENO K10 19 MM</t>
  </si>
  <si>
    <t>CAÑO H-3 TRICAPA 13 MM</t>
  </si>
  <si>
    <t>CAÑO H-3 TRICAPA 19 MM</t>
  </si>
  <si>
    <t>CAÑO PVC 2.2 P/VENTIL. DIAM. 100MM X 3M</t>
  </si>
  <si>
    <t>CAÑO PVC 3.2 P/DESAGUE CLOACAL 0.040 X 4 M.</t>
  </si>
  <si>
    <t>CAÑO PVC 3.2 P/DESAGUE CLOACAL 0.050 X 4 M.</t>
  </si>
  <si>
    <t>CAÑO PVC 3.2 P/DESAGUE CLOACAL 0.060 X 4 M.</t>
  </si>
  <si>
    <t>CAÑO PVC 3.2 P/DESAGUE CLOACAL 0.110 X 4 M.</t>
  </si>
  <si>
    <t>CODO IPS 13 MM</t>
  </si>
  <si>
    <t>CODO IPS 19 MM</t>
  </si>
  <si>
    <t>CODO IPS 25 MM</t>
  </si>
  <si>
    <t>CODO H°G° 19 MM</t>
  </si>
  <si>
    <t>RAMAL Y PVC CLOACAL D=160X110MM</t>
  </si>
  <si>
    <t>GRAMPA SUJECCION LAVATORIO</t>
  </si>
  <si>
    <t>TORNILLO BRONCE P/INODORO</t>
  </si>
  <si>
    <t>TAPA CIEGA BOCA ACCESO COCINA BCE.</t>
  </si>
  <si>
    <t>REJILLA BRONCE 15X15 C/MARCO</t>
  </si>
  <si>
    <t>PILETA DE PATIO PVC 5 ENTRADAS</t>
  </si>
  <si>
    <t>TEE IPS 19 MM</t>
  </si>
  <si>
    <t>TEE IPS 13 MM</t>
  </si>
  <si>
    <t>TEE IPS 25 MM</t>
  </si>
  <si>
    <t>KIT MEDIDOR AGUA APROB. ASSA</t>
  </si>
  <si>
    <t>GABINETE P/MEDIDOR AGUA APROBADO ASSA</t>
  </si>
  <si>
    <t>CAÑO H-3 TRICAPA 25 MM</t>
  </si>
  <si>
    <t>SELLADOR P/ROSCA X 125 CM3</t>
  </si>
  <si>
    <t>MEDIDOR DE AGUA</t>
  </si>
  <si>
    <t>CHICOTE FLEXIBLE PVC 35 CM</t>
  </si>
  <si>
    <t>JUEGO LAVATORIO C/PICO MEZCLADOR CR.Y</t>
  </si>
  <si>
    <t>JUEGO BIDET CR. Y</t>
  </si>
  <si>
    <t>JUEGO COCINA PICO MOVIL EMBUTIR/MESADA CRY</t>
  </si>
  <si>
    <t>JUEGO LLAVE Y FLOR P/DUCHA CROMADA</t>
  </si>
  <si>
    <t>LLAVE DE PASO DE BRONCE 0.013</t>
  </si>
  <si>
    <t>LLAVE DE PASO DE BRONCE 0.019</t>
  </si>
  <si>
    <t>LLAVE ESCLUSA BRONCE 0.019</t>
  </si>
  <si>
    <t>LLAVE MAESTRA BRONCE 1/2"</t>
  </si>
  <si>
    <t>LLAVE MAESTRA BRONCE 3/4"</t>
  </si>
  <si>
    <t>REJA HIERRO FUNDIDO 20X20 C/MARCO</t>
  </si>
  <si>
    <t>CANILLA BRONCE RIEGO C/MANGA 3/4" REF.</t>
  </si>
  <si>
    <t>CONEXIÓN P/TANQUE 3/4" COMPLETO</t>
  </si>
  <si>
    <t>FLOTANTE COMPLETO P/TANQUE 1/2"</t>
  </si>
  <si>
    <t>TANQUE DE RESERVA 600 LTS. PVC TRICAPA</t>
  </si>
  <si>
    <t>LLAVE DE LIMPIEZA BRONCE 3/4"</t>
  </si>
  <si>
    <t>VENTILACION P/TANQUE PVC 1"</t>
  </si>
  <si>
    <t>MESADA GRANITO RECONST. 4 CM. DE ESPESOR</t>
  </si>
  <si>
    <t>MESADA GRANITO NATURAL NACIONAL  E=2CM.</t>
  </si>
  <si>
    <t>MÁRMOLES IMPORTADOS GRANIT. E=2CM BRASIL</t>
  </si>
  <si>
    <t>MÁRMOL DE CARRARA</t>
  </si>
  <si>
    <t>PULIDO DE MOSAICOS</t>
  </si>
  <si>
    <t>RAMAL Y PVC 0.110X0.63</t>
  </si>
  <si>
    <t>JABONERA BLANCO ADHESIVO S/PEGAMENTO</t>
  </si>
  <si>
    <t>PORTAVASO BLANCO ADHESIVO S/PEGAMENTO</t>
  </si>
  <si>
    <t>CAÑO PRFV 700MM PARA CLOACAS DIÁM. PRESIÓN 1 BAR</t>
  </si>
  <si>
    <t>CAÑO PRFV 900MM DIÁM. PRESIÓN 1 BAR</t>
  </si>
  <si>
    <t>MOSAICO CALCAREO AMARILLO, ROJO O GRIS</t>
  </si>
  <si>
    <t>MOSAICO GRANÍTICO 30X30</t>
  </si>
  <si>
    <t>BALDOSA ROJA 20X20 TIPO AZOTEA</t>
  </si>
  <si>
    <t>ZÓCALO GRANÍTICO GRIS 10 X 30</t>
  </si>
  <si>
    <t>ZÓCALO CALCAREO AMARILLO O ROJO</t>
  </si>
  <si>
    <t>BALDOSA CERÁMICA ROJA 6 X 24</t>
  </si>
  <si>
    <t>CERÁMICO ESMALTADO 20X20</t>
  </si>
  <si>
    <t>TEJA COLONIAL</t>
  </si>
  <si>
    <t>TEJA FRANCESA</t>
  </si>
  <si>
    <t>VIDRIO TRIPLE TRANSPARENTE</t>
  </si>
  <si>
    <t>ESPEJO 3MM</t>
  </si>
  <si>
    <t>VIDRIO DOBLE TRANSPARENTE</t>
  </si>
  <si>
    <t>POLICARBONATO 4MM</t>
  </si>
  <si>
    <t>VIDRIO TRANSPARENTE 6 MM</t>
  </si>
  <si>
    <t>VIDRIO ARMADO</t>
  </si>
  <si>
    <t>BLINDEX 10 MM</t>
  </si>
  <si>
    <t xml:space="preserve">MATERIALES </t>
  </si>
  <si>
    <t>U</t>
  </si>
  <si>
    <t xml:space="preserve">MEMBRANA C/ALUMINIO 4MM - 10M </t>
  </si>
  <si>
    <t>POLIESTIRENO EXPANDIDO 10 MM</t>
  </si>
  <si>
    <t xml:space="preserve">ACOPLADO VOLCADOR BILATERAL S/CUBIERTAS </t>
  </si>
  <si>
    <t>RETROEXCAVADORA S/ORUGA 140 HP 0,80M3 (CAT 320)(HS)</t>
  </si>
  <si>
    <t>CANILLA SERVICIO BCE  ½ "</t>
  </si>
  <si>
    <t xml:space="preserve">MADERA DURA 1 1/2" </t>
  </si>
  <si>
    <t>TAPACANTO PREENCOLADO BLANCO</t>
  </si>
  <si>
    <t>PINTURA AL LATEX - LATA 20 LTS, EXTERIOR</t>
  </si>
  <si>
    <t>PINCEL DE CERDA SERIE 331 N° 40</t>
  </si>
  <si>
    <t>CAÑO PEAD AGUA 20MM</t>
  </si>
  <si>
    <t>CAJA DE DISTRIB POLYESTER CONJ. SECC. APR C/FUSIBLES SETA</t>
  </si>
  <si>
    <t>re.085</t>
  </si>
  <si>
    <t>MES :</t>
  </si>
  <si>
    <t>Zanjadoras</t>
  </si>
  <si>
    <t>Topadoras para tractor</t>
  </si>
  <si>
    <t>Tractores neumáticos</t>
  </si>
  <si>
    <t>Tractores a oruga</t>
  </si>
  <si>
    <t>Planchas y tablestacas metálicas</t>
  </si>
  <si>
    <t>gasoil</t>
  </si>
  <si>
    <t>Palas de arrastre p/tractores</t>
  </si>
  <si>
    <t>Motoniveladoras</t>
  </si>
  <si>
    <t>chofer</t>
  </si>
  <si>
    <t>Motores eléctricos</t>
  </si>
  <si>
    <t>cuadrilla tipo U.G.A.T.S.</t>
  </si>
  <si>
    <t>Motores diesel</t>
  </si>
  <si>
    <t>cuadrilla tipo UOCRA</t>
  </si>
  <si>
    <t>Motores a nafta</t>
  </si>
  <si>
    <t>adicional p/especialidad</t>
  </si>
  <si>
    <t>Moldes metálicos</t>
  </si>
  <si>
    <t>ayudante</t>
  </si>
  <si>
    <t>Hormigoneras</t>
  </si>
  <si>
    <t>medio oficial</t>
  </si>
  <si>
    <t>Equipo de soldadura</t>
  </si>
  <si>
    <t>oficial</t>
  </si>
  <si>
    <t>Equipo de luz</t>
  </si>
  <si>
    <t>oficial especializado</t>
  </si>
  <si>
    <t>Equipo de perforaciones para conexiones</t>
  </si>
  <si>
    <t>Equipo de taller</t>
  </si>
  <si>
    <t>Herramientas eléctricas</t>
  </si>
  <si>
    <t>Topadora CAT D7R Serie II - 240 Hp - Hoja 7SU - Ripper multivastago</t>
  </si>
  <si>
    <t>Grupos electrógenos</t>
  </si>
  <si>
    <t>=&gt; eq.022</t>
  </si>
  <si>
    <t>Martinetes para hinca</t>
  </si>
  <si>
    <t>=&gt; eq.105</t>
  </si>
  <si>
    <t>Excavadora s/oruga 90 HP 0,74m3 c/zap 700mm  CAT 312 CL</t>
  </si>
  <si>
    <t>Gruas y guinches</t>
  </si>
  <si>
    <t>=&gt; eq.100</t>
  </si>
  <si>
    <t>Excavadoras</t>
  </si>
  <si>
    <t>=&gt; eq.025</t>
  </si>
  <si>
    <t>Topadora D-7  200 H.P.</t>
  </si>
  <si>
    <t>Decauville (vías, locomotoras, furgones)</t>
  </si>
  <si>
    <t>=&gt; eq.020</t>
  </si>
  <si>
    <t>Camión mixer 5 m3   240 H.P.</t>
  </si>
  <si>
    <t>Compresores</t>
  </si>
  <si>
    <t>=&gt; eq.018</t>
  </si>
  <si>
    <t>Cintas transportadoras</t>
  </si>
  <si>
    <t>=&gt; eq.016</t>
  </si>
  <si>
    <t>Camiones</t>
  </si>
  <si>
    <t>=&gt; eq.014</t>
  </si>
  <si>
    <t>Calderas</t>
  </si>
  <si>
    <t>=&gt; eq.012</t>
  </si>
  <si>
    <t>Bombas</t>
  </si>
  <si>
    <t>=&gt; eq.010</t>
  </si>
  <si>
    <t>Automóviles</t>
  </si>
  <si>
    <t>=&gt; eq.008</t>
  </si>
  <si>
    <t>$/h</t>
  </si>
  <si>
    <t>HP</t>
  </si>
  <si>
    <t>hr</t>
  </si>
  <si>
    <t>Vida útil</t>
  </si>
  <si>
    <t>Descripción</t>
  </si>
  <si>
    <t>Reparaciones</t>
  </si>
  <si>
    <t>Lubricantes</t>
  </si>
  <si>
    <t>Combustible</t>
  </si>
  <si>
    <t>Patente y seguros</t>
  </si>
  <si>
    <t>Intereses</t>
  </si>
  <si>
    <t>Amort</t>
  </si>
  <si>
    <t xml:space="preserve">Oficial espec </t>
  </si>
  <si>
    <t>Tabla con vida útil de equipos (en horas) Chandías pag. 412</t>
  </si>
  <si>
    <t>Valor horario</t>
  </si>
  <si>
    <t>Costo de Funcionamiento</t>
  </si>
  <si>
    <t xml:space="preserve">Costo fijo </t>
  </si>
  <si>
    <t>Cantidad Personal</t>
  </si>
  <si>
    <t>Interés</t>
  </si>
  <si>
    <t>$ comb.</t>
  </si>
  <si>
    <t>Potencia HP</t>
  </si>
  <si>
    <t>Valor de equipo</t>
  </si>
  <si>
    <t>Denominación de Equipos</t>
  </si>
  <si>
    <t>Código</t>
  </si>
  <si>
    <t xml:space="preserve">    Análisis Costo de Equipos</t>
  </si>
  <si>
    <t>PROVINCIA DE SALTA   -   INSTITUTO PROVINCIAL DE DESARROLLO URBANO Y VIVIENDA</t>
  </si>
  <si>
    <t>eq.031</t>
  </si>
  <si>
    <t>eq.041</t>
  </si>
  <si>
    <t>eq.055</t>
  </si>
  <si>
    <t>eq.089</t>
  </si>
  <si>
    <t>eq.103</t>
  </si>
  <si>
    <t>0.18.25.F</t>
  </si>
  <si>
    <t>GANCHO "J" P/CHAPA GALVANIZADA    DE 60MM</t>
  </si>
  <si>
    <t>PUERTA PLACA 0,70 X 2,00 PINO C/MARCO METÁLICO</t>
  </si>
  <si>
    <t>CAJA EMB TUBELECTRIC DIN 4 BIP (TABLERO P/4 TERMICAS)</t>
  </si>
  <si>
    <t>CAJA EMB TUBELECTRIC DIN 6 BIP (TABLERO P/6 TERMICAS)</t>
  </si>
  <si>
    <t>el.082</t>
  </si>
  <si>
    <t>CAÑO PVC TIPO TUBELECTRIC 25 MM</t>
  </si>
  <si>
    <t>el.084</t>
  </si>
  <si>
    <t>CURVA PVC TIPO TUBELECTRIC 25 MM</t>
  </si>
  <si>
    <t>el.086</t>
  </si>
  <si>
    <t>CONECTOR PVC TIPO TUBELECTRIC 25 MM</t>
  </si>
  <si>
    <t>el.088</t>
  </si>
  <si>
    <t>UNIÓN PVC TIPO TUBELECTRIC 25 MM</t>
  </si>
  <si>
    <t>CAMIÓN CON ACOPLADO 15M3 312 H.P.</t>
  </si>
  <si>
    <t>GRÚA HIDRÁULICA HIDROGRUBERT N 10000 - TM</t>
  </si>
  <si>
    <t>CAÑO DE CHAPA GALVANIZADA</t>
  </si>
  <si>
    <t>CORTADORA DE HIERRO - DIÁM. 12 MM</t>
  </si>
  <si>
    <t>CORTADORA DE HIERRO - DIÁM. 20 MM</t>
  </si>
  <si>
    <t>LADRILLONES DE 2da COMUNES</t>
  </si>
  <si>
    <t>MADERA 1RA. PINO NACIONAL CEPILLADA</t>
  </si>
  <si>
    <t>MADERA 1RA. PINO NACIONAL S/CEPILLAR</t>
  </si>
  <si>
    <t>ra.050</t>
  </si>
  <si>
    <t>TUBO PVC DIAM. 90MM CLASE 6</t>
  </si>
  <si>
    <t>ra.051</t>
  </si>
  <si>
    <t>TUBO PVC DIAM. 110MM CLASE 6</t>
  </si>
  <si>
    <t>ra.052</t>
  </si>
  <si>
    <t>TUBO PVC DIAM. 90MM CLASE 10</t>
  </si>
  <si>
    <t>ra.053</t>
  </si>
  <si>
    <t>TUBO PVC DIAM. 110MM CLASE 10</t>
  </si>
  <si>
    <t>JUEGO DE RETENCIÓN COMPLETO</t>
  </si>
  <si>
    <t>MORSETO DE RETENCIÓN - GRAMPA PEINE</t>
  </si>
  <si>
    <t>MORZA DE RETENCIÓN PKR 10</t>
  </si>
  <si>
    <t>ADOQUINES PARA PAVIMENTO 8 CM</t>
  </si>
  <si>
    <t>li.006b</t>
  </si>
  <si>
    <t>CEMENTO PORTLAND (precio real)</t>
  </si>
  <si>
    <t>PUNTA HEXAGONAL</t>
  </si>
  <si>
    <t>PLANCHUELA 5/8" X 1/8"</t>
  </si>
  <si>
    <t>ALAMBRE DE PÚAS X 500 M.</t>
  </si>
  <si>
    <t>GANCHO "J" P/CHAPA GALVANIZADA 50 MM</t>
  </si>
  <si>
    <t>GANCHO "J" P/CHAPA GALVANIZADA DE 60MM</t>
  </si>
  <si>
    <t>PLANCHUELA 1/2"X1/8"</t>
  </si>
  <si>
    <t>TORNIQUETAS Nº6</t>
  </si>
  <si>
    <t>ESMALTE SINTETICO NEGRO 4L</t>
  </si>
  <si>
    <t>MEMBRANA C/ALUMINIO 4 MM ESPESOR</t>
  </si>
  <si>
    <t>PLÁSTICO POLIETILENO DE ALTA DENSIDAD (EX MEMBRANA HDPE 60 ESP. 1,5 MM, LISA, CALIDAD GM13 (M2))</t>
  </si>
  <si>
    <t>RIPIO LAVADO 1/5</t>
  </si>
  <si>
    <t>BLOQUE DE H° DE 19X19X39 BR3</t>
  </si>
  <si>
    <t>CERRADURA DE SEGURIDAD PRIVE ART.200</t>
  </si>
  <si>
    <t>PUERTA TABLERO 0,90 X 2,00 CEDRO</t>
  </si>
  <si>
    <t>PUERTA PLACA 0,70 X 2,00 PINO C/MARCO METALICO</t>
  </si>
  <si>
    <t>VENTANA 2 H. ABRIR C/MCO.MET. 1,20X1,10 Y CEL. MET.(A PARTIR DE 01/05)</t>
  </si>
  <si>
    <t>CAÑO ESTRUCTURAL 40X80X1,6 X 6 M</t>
  </si>
  <si>
    <t>CAÑO ESTRUCTURAL 30X40X1,2 X 6 M</t>
  </si>
  <si>
    <t>CHAPA DECORADA Nº 20 2 X 1M</t>
  </si>
  <si>
    <t>CHAPA Nº 27 DE 8 PIE X 1,10 M</t>
  </si>
  <si>
    <t>CHAPA Nº 27 DE 25 PIE X 1,10 M</t>
  </si>
  <si>
    <t>CHAPA Nº 27 DE 15 PIE X 1,10 M</t>
  </si>
  <si>
    <t>CHAPA Nº 27 DE 14 PIE X 1,10 M</t>
  </si>
  <si>
    <t>PERFIL CHAPA GALV. SOLERA DE 35 MM X 2,60 M</t>
  </si>
  <si>
    <t>PERFIL CHAPA GALV. SOLERA DE 70 MM X 2,60 M</t>
  </si>
  <si>
    <t>CABLE SUBTERRÁNEO 2X4 MM2</t>
  </si>
  <si>
    <t>CABLE SUBTERRÁNEO 3X6 MM2</t>
  </si>
  <si>
    <t>CAJA P/ 4 TERMICAS</t>
  </si>
  <si>
    <t>CAJA P/ 6 TERMICAS</t>
  </si>
  <si>
    <t>PILAR Hº PREMOLDEADO DE LUZ SIMPLE MONOF.</t>
  </si>
  <si>
    <t>SOMBRERETE CHAPA APROB. DIAMETRO 100 MM</t>
  </si>
  <si>
    <t>IMPRIMACION PARA POLYGUARD</t>
  </si>
  <si>
    <t>CAÑO DE CHAPA GALVANIZADA D=100MM CH30</t>
  </si>
  <si>
    <t>MALLA DE ADVERTENCIA A= 150MM</t>
  </si>
  <si>
    <t>LLAVE P/GAS CROMADA 3/4" C/CAMP.</t>
  </si>
  <si>
    <t>LADRILLO HUECO 8T 12X18X30</t>
  </si>
  <si>
    <t>LADRILLO HUECO 6T 8X18X30</t>
  </si>
  <si>
    <t>LADRILLO HUECO PORTANTE 18X 18X 30</t>
  </si>
  <si>
    <t>LADRILLONES DE 20 COMUNES</t>
  </si>
  <si>
    <t xml:space="preserve">CEMENTO PORTLAND (PARA VARIACIÓN HISTÓRICA) </t>
  </si>
  <si>
    <t xml:space="preserve">CEMENTO PORTLAND (PRECIO REAL) </t>
  </si>
  <si>
    <t>ZOCALO DE PINO 7 CM</t>
  </si>
  <si>
    <t>FENÓLICOS 15 MM.</t>
  </si>
  <si>
    <t>FENÓLICOS 18 MM.</t>
  </si>
  <si>
    <t>MADERA DURA 11/2"</t>
  </si>
  <si>
    <t>MADERA DURA 3" X 3"</t>
  </si>
  <si>
    <t>HOJA FIBROFACIL 12 MM (1,83 X 2,60)</t>
  </si>
  <si>
    <t>HOJA FIBROFÁCIL 4 MM 1,83 X 2,60 (M2)</t>
  </si>
  <si>
    <t>PREENCOLADO BLANCO</t>
  </si>
  <si>
    <t>MEDIO POSTE DE QUEBRACHO 2,20</t>
  </si>
  <si>
    <t>TIRANTE PINO 3X6" CEPILLADO</t>
  </si>
  <si>
    <t>TIRANTE PINO 2X3" CEPILLADO</t>
  </si>
  <si>
    <t>TRANQUERAS 1,50 ALTO X 6,00 ANCHO</t>
  </si>
  <si>
    <t>CUERPO MOTORARG CFD 675/30 30H.P.</t>
  </si>
  <si>
    <t>MOTOR MOTORARG S6 R4/30 30 H.P.</t>
  </si>
  <si>
    <t>ACEITE DE LINO COCIDO 18L</t>
  </si>
  <si>
    <t>PINCELETA DE CERDA SERIE 331 N° 40</t>
  </si>
  <si>
    <t>ANTIÓXIDO ROJO LATA X 4 LTS.</t>
  </si>
  <si>
    <t>ANTIÓXIDO AL CROMATO</t>
  </si>
  <si>
    <t>PINTURA SILICONADAS P/LADRILLOS 20L</t>
  </si>
  <si>
    <t>SALPICADO PLÁSTICO BLANCO TIPO IGAM 30L</t>
  </si>
  <si>
    <t>PLACA DURLOCK 1.20MX2.40M 9,5MM</t>
  </si>
  <si>
    <t>CAÑO PEAD AGUA20MM</t>
  </si>
  <si>
    <t>BIDET LOSA</t>
  </si>
  <si>
    <t>TAPON MACHO IPS 1/2"</t>
  </si>
  <si>
    <t>TAPON MACHO IPS 3/4"</t>
  </si>
  <si>
    <t>CAÑO PRFV PARA CLOACAS DN 700MM; PN 1 BAR; SN 500 N/M2</t>
  </si>
  <si>
    <t>DESCARGADOR ÓXIDO DE ZINC CON DESLIGADOR</t>
  </si>
  <si>
    <t>GABINETE ESTANCO PVC 600X600X225 C/CERRAD. AºPº</t>
  </si>
  <si>
    <t>MORSA DE RETENCIÓN PKR 10</t>
  </si>
  <si>
    <t>TUBO PEAD GAS 25MM 4BAR</t>
  </si>
  <si>
    <t>TUBO PEAD GAS 50MM 4BAR</t>
  </si>
  <si>
    <t>TUBO PEAD GAS 63MM 4BAR</t>
  </si>
  <si>
    <t>EMULSIÓN LENTA 1 (CRL ? 1)</t>
  </si>
  <si>
    <t>EMULSIÓN RÁPIDA 1 (CRR ? 1)</t>
  </si>
  <si>
    <t>C.A. (50-60) CEMENTO ASFÁLTICO</t>
  </si>
  <si>
    <t>COLUMNA DE BRAZO TIPO DNV 130 K</t>
  </si>
  <si>
    <t>DEFENSA METÁLICA E=3,2MM X7,62M</t>
  </si>
  <si>
    <t>GAVIÓN DE 4,00 X 1,00 X 1,00 MTS. ALAMBRE F 2,60MM(HEXAGONAL)</t>
  </si>
  <si>
    <t>GAVIÓN DE 4,00 X 1,50 X 1,00 MTS. ALAMBRE F 2,60MM(HEXAGONAL)</t>
  </si>
  <si>
    <t>GAVIÓN DE 4,00 X 2,00 X 1,00 MTS. ALAMBRE F 2,60MM(HEXAGONAL)</t>
  </si>
  <si>
    <t>COLCHONETAS DE 4,00 X 2,00 X 0,17 MTS. ALAMBRE F 2,2 MM</t>
  </si>
  <si>
    <t>JUNTA DE DILATACIÓN ARMADA 1000X276X40</t>
  </si>
  <si>
    <t>DILUIDO MEDIO 1 (EM ? 1) Y RÁPIDO 1 (ER ? 1)</t>
  </si>
  <si>
    <t>MATERIAL TERMOSPLASTICO</t>
  </si>
  <si>
    <t>JUEGO LLUVIA C/TRANSFERENCIA CR. Y</t>
  </si>
  <si>
    <t>CANILLA BRONCE CROMO P/PIL. LAVAR 1/2"</t>
  </si>
  <si>
    <t>MESADA GRANITO RECONST. 4 CM. ESP.</t>
  </si>
  <si>
    <t>MESADA GRANITO NATURAL NACIONAL E=2CM.</t>
  </si>
  <si>
    <t>BALDOSA CERAMICA ROJA 6X24</t>
  </si>
  <si>
    <t>MOSAICO GRANÍTICO 30X30 GRIS COMÚN</t>
  </si>
  <si>
    <t>TEJA COLONIAL CHICA (25/M2)</t>
  </si>
  <si>
    <t>ZÓCALO CALCAREO AMARILLO, ROJO O GRIS</t>
  </si>
  <si>
    <t>ESPEJO 3MM S/PULIR</t>
  </si>
  <si>
    <t>VIDRIO TRIPLE TRANSPARENTE 4MM</t>
  </si>
  <si>
    <t>VIDRIO DOBLE TRANSPARENTE 3MM</t>
  </si>
  <si>
    <t>VIBROCOMPACTADOR S/NEUMÁTICO RODILLO LISO 145 HP CAT CS 533E</t>
  </si>
  <si>
    <t>ASERRADORA PAVIMENTO 8 H.P.</t>
  </si>
  <si>
    <t>BOMBA A EXPLOSIÓN 5 H. P.</t>
  </si>
  <si>
    <t>CAMIÓN FORD 14000 DIESEL</t>
  </si>
  <si>
    <t>CAMIÓN MIXER 5 M3 240 H.P.</t>
  </si>
  <si>
    <t>CAMIÓN M. BENZ 1318-42</t>
  </si>
  <si>
    <t>CAMIÓN M. BENZ 1624-45</t>
  </si>
  <si>
    <t>CAMIONETA (MOTOR 3.0) CABINA SIMPLE TRACK 4X2</t>
  </si>
  <si>
    <t>CORTADORA DE HIERRO - DIÁM. 12 MM (ZIZALLA Nº1)</t>
  </si>
  <si>
    <t>CORTADORA DE HIERRO - DIÁM. 20 MM (ZIZALLA Nº2)</t>
  </si>
  <si>
    <t>CAJA VOLCADORA VUELCO BILATERAL P/CAMION 1218-42</t>
  </si>
  <si>
    <t>CAJA VOLCADORA VUELCO BILATERAL P/CAMION 1620-45</t>
  </si>
  <si>
    <t>COMBUSTIBLE TIPO IFO</t>
  </si>
  <si>
    <t>MARTILLO NEUMATICO CETEC INCOMPLETO</t>
  </si>
  <si>
    <t>MIXER HORMIGÓN 5 M3</t>
  </si>
  <si>
    <t>MOTONIVELADORA 180 H.P. / CAT 120H</t>
  </si>
  <si>
    <t>MOTONIVELADORA</t>
  </si>
  <si>
    <t>EQUIPO REGADOR DE AGUA CAP. 6000 LT</t>
  </si>
  <si>
    <t>EQUIPO REGADOR DE ASFALTO CAP 5000 LT / 6600 LT</t>
  </si>
  <si>
    <t>PLANCHA VIBRADORA A EXPLOSIÓN 6 H.P. / 5 H.P. VP 2050R</t>
  </si>
  <si>
    <t>PLANTA ELEBORADORA DE HORMIGÓN</t>
  </si>
  <si>
    <t>REGLA VIBRADORA 8 H.P. / 5,5 H.P. WACKER 6,8</t>
  </si>
  <si>
    <t>RETROEXCAVADORA 87 H.P. / CAT 416E 74HP PALA 1M3 BALDE 0,3M3</t>
  </si>
  <si>
    <t>EXCAVADORA S/ORUGA 90 HP 0,74M3 C/ZAP 700MM CAT 312 CL</t>
  </si>
  <si>
    <t>TANQUE ACOPLADO 10000 LITROS</t>
  </si>
  <si>
    <t>TERMINADORA DE ASFALTO CIBER SA 115 CR SERIE 135</t>
  </si>
  <si>
    <t>TOPADORA D-7 200 H.P.</t>
  </si>
  <si>
    <t>TRACTOR ENGOMADO 100 H.P.</t>
  </si>
  <si>
    <t>COPIA DE PLANOS</t>
  </si>
  <si>
    <t>TASA CARTERA GENERAL BNA</t>
  </si>
  <si>
    <t>EQUIPO VOLQUETE 6 M3</t>
  </si>
  <si>
    <t>Código Registro</t>
  </si>
  <si>
    <t>18- Plástico</t>
  </si>
  <si>
    <t>139- Cable red. elec..</t>
  </si>
  <si>
    <t>174- Material Termoplástico</t>
  </si>
  <si>
    <t>177- Bacha</t>
  </si>
  <si>
    <t>45- Aserradora</t>
  </si>
  <si>
    <t>47- Bomba equipo</t>
  </si>
  <si>
    <t>48- Camión</t>
  </si>
  <si>
    <t>60- Mixe</t>
  </si>
  <si>
    <t>Ítem</t>
  </si>
  <si>
    <t>Resumen de Fórmulas</t>
  </si>
  <si>
    <t>Metálica y Madera Vivienda Unifamiliar</t>
  </si>
  <si>
    <t>Inclinado Policarb. s/estructura Metálica</t>
  </si>
  <si>
    <t>12.3 Desagües Cloacales y Pluviales</t>
  </si>
  <si>
    <t>Pozo absorb. y cámara sep. Viv. unifam.</t>
  </si>
  <si>
    <t>caño extruido 19 mm</t>
  </si>
  <si>
    <t>Documentación técnica</t>
  </si>
  <si>
    <r>
      <rPr>
        <vertAlign val="superscript"/>
        <sz val="8"/>
        <rFont val="Calibri"/>
        <family val="2"/>
        <scheme val="minor"/>
      </rPr>
      <t>*</t>
    </r>
    <r>
      <rPr>
        <sz val="8"/>
        <rFont val="Calibri"/>
        <family val="2"/>
        <scheme val="minor"/>
      </rPr>
      <t xml:space="preserve"> Mano de Obra 1,20$ x ml a mayor diámetro 1,30$</t>
    </r>
  </si>
  <si>
    <t>Tendido baja tensión</t>
  </si>
  <si>
    <t>Pavimento articulado c/sub-base</t>
  </si>
  <si>
    <t>INDICE Promedio</t>
  </si>
  <si>
    <t>INDICE</t>
  </si>
  <si>
    <t>PLACA DURLOCK 1.20MX2.40M 12,50MM</t>
  </si>
  <si>
    <t xml:space="preserve">AGREGADO ZARANDEADO TRITURADO PETREO VIAL </t>
  </si>
  <si>
    <t>VÁLVULA ESCLUSA BRONCE 25 MM</t>
  </si>
  <si>
    <t>RASTRA DE DISCO DUMAIRE R-10 DE 40D X 26"</t>
  </si>
  <si>
    <t xml:space="preserve">TOPADORA CAT D7R SERIE III - 240 HP - HOJA 7SU </t>
  </si>
  <si>
    <t>FUENTE:</t>
  </si>
  <si>
    <r>
      <t>ACEITE DE LINO COCIDO</t>
    </r>
    <r>
      <rPr>
        <sz val="10"/>
        <color rgb="FFFF0000"/>
        <rFont val="Arial"/>
        <family val="2"/>
      </rPr>
      <t xml:space="preserve"> 18L</t>
    </r>
  </si>
  <si>
    <t>POSTE EUCALIPTUS P/REDES ELECT.DE BAJA TENSIÓN(7,5 M) S/NORMAS EDESA</t>
  </si>
  <si>
    <t>INDEC, UOCRA, BANCO NACIÓN, CAS, COPAIPA, YPF, PROVEEDORES</t>
  </si>
  <si>
    <t>ENERO 2026</t>
  </si>
  <si>
    <t>Precios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</si>
</sst>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&quot;$&quot;\ #,##0.00;[Red]&quot;$&quot;\ \-#,##0.00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_ * #,##0.000_ ;_ * \-#,##0.000_ ;_ * &quot;-&quot;??_ ;_ @_ "/>
    <numFmt numFmtId="168" formatCode="_ * #,##0.0000_ ;_ * \-#,##0.0000_ ;_ * &quot;-&quot;??_ ;_ @_ "/>
    <numFmt numFmtId="169" formatCode="0_)"/>
    <numFmt numFmtId="170" formatCode="&quot;$&quot;\ #,##0.00"/>
    <numFmt numFmtId="171" formatCode="0.000"/>
    <numFmt numFmtId="172" formatCode="&quot;$&quot;\ #,##0.000"/>
    <numFmt numFmtId="173" formatCode="0.0000"/>
    <numFmt numFmtId="174" formatCode="0.00000"/>
    <numFmt numFmtId="175" formatCode="0.0"/>
    <numFmt numFmtId="176" formatCode="_ &quot;$&quot;\ * #,##0.0000_ ;_ &quot;$&quot;\ * \-#,##0.0000_ ;_ &quot;$&quot;\ * &quot;-&quot;??_ ;_ @_ "/>
    <numFmt numFmtId="177" formatCode="_(&quot;$&quot;\ * #,##0.00_);_(&quot;$&quot;\ * \(#,##0.00\);_(&quot;$&quot;\ * &quot;-&quot;??_);_(@_)"/>
    <numFmt numFmtId="178" formatCode="_ * #,##0_ ;_ * \-#,##0_ ;_ * &quot;-&quot;??_ ;_ @_ "/>
    <numFmt numFmtId="179" formatCode="0.000000000"/>
    <numFmt numFmtId="180" formatCode="_ &quot;$&quot;\ * #,##0.000000000_ ;_ &quot;$&quot;\ * \-#,##0.000000000_ ;_ &quot;$&quot;\ * &quot;-&quot;??_ ;_ @_ 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.2"/>
      <color theme="1"/>
      <name val="Calibri"/>
      <family val="2"/>
      <scheme val="minor"/>
    </font>
    <font>
      <b/>
      <u/>
      <sz val="15.4"/>
      <color theme="1"/>
      <name val="Calibri"/>
      <family val="2"/>
      <scheme val="minor"/>
    </font>
    <font>
      <b/>
      <sz val="16.5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.2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color indexed="8"/>
      <name val="Arial"/>
      <family val="2"/>
    </font>
    <font>
      <b/>
      <u/>
      <sz val="12"/>
      <name val="Arial"/>
      <family val="2"/>
    </font>
    <font>
      <sz val="10"/>
      <color indexed="8"/>
      <name val="MS Sans Serif"/>
      <family val="2"/>
    </font>
    <font>
      <sz val="12"/>
      <name val="Courier"/>
      <family val="3"/>
    </font>
    <font>
      <sz val="10"/>
      <color rgb="FFFF0000"/>
      <name val="MS Sans Serif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b/>
      <sz val="10"/>
      <color indexed="8"/>
      <name val="MS Sans Serif"/>
      <family val="2"/>
    </font>
    <font>
      <u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54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166" fontId="19" fillId="0" borderId="0" applyFont="0" applyFill="0" applyBorder="0" applyAlignment="0" applyProtection="0"/>
    <xf numFmtId="0" fontId="26" fillId="0" borderId="0"/>
    <xf numFmtId="9" fontId="19" fillId="0" borderId="0" applyFont="0" applyFill="0" applyBorder="0" applyAlignment="0" applyProtection="0"/>
  </cellStyleXfs>
  <cellXfs count="348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167" fontId="8" fillId="0" borderId="0" xfId="1" applyNumberFormat="1" applyFont="1" applyFill="1" applyBorder="1" applyProtection="1">
      <protection locked="0"/>
    </xf>
    <xf numFmtId="168" fontId="8" fillId="0" borderId="0" xfId="1" applyNumberFormat="1" applyFont="1" applyFill="1" applyBorder="1" applyProtection="1">
      <protection locked="0"/>
    </xf>
    <xf numFmtId="167" fontId="5" fillId="0" borderId="0" xfId="1" applyNumberFormat="1" applyFont="1" applyFill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167" fontId="6" fillId="0" borderId="0" xfId="1" applyNumberFormat="1" applyFont="1" applyFill="1" applyBorder="1" applyProtection="1">
      <protection locked="0"/>
    </xf>
    <xf numFmtId="168" fontId="6" fillId="0" borderId="0" xfId="1" applyNumberFormat="1" applyFont="1" applyFill="1" applyBorder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2" fontId="6" fillId="0" borderId="0" xfId="1" applyNumberFormat="1" applyFont="1" applyFill="1" applyBorder="1" applyAlignment="1" applyProtection="1">
      <alignment horizontal="center"/>
      <protection locked="0"/>
    </xf>
    <xf numFmtId="170" fontId="6" fillId="0" borderId="0" xfId="1" applyNumberFormat="1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center"/>
      <protection locked="0"/>
    </xf>
    <xf numFmtId="170" fontId="6" fillId="0" borderId="1" xfId="1" applyNumberFormat="1" applyFont="1" applyFill="1" applyBorder="1" applyProtection="1"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170" fontId="6" fillId="0" borderId="0" xfId="1" applyNumberFormat="1" applyFont="1" applyFill="1" applyBorder="1" applyAlignment="1" applyProtection="1">
      <alignment horizontal="right"/>
      <protection locked="0"/>
    </xf>
    <xf numFmtId="170" fontId="6" fillId="0" borderId="0" xfId="0" applyNumberFormat="1" applyFont="1" applyAlignment="1" applyProtection="1">
      <alignment horizontal="right"/>
      <protection locked="0"/>
    </xf>
    <xf numFmtId="170" fontId="6" fillId="0" borderId="1" xfId="1" applyNumberFormat="1" applyFont="1" applyFill="1" applyBorder="1" applyAlignment="1" applyProtection="1">
      <alignment horizontal="right"/>
      <protection locked="0"/>
    </xf>
    <xf numFmtId="170" fontId="6" fillId="0" borderId="1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71" fontId="6" fillId="0" borderId="1" xfId="1" applyNumberFormat="1" applyFont="1" applyFill="1" applyBorder="1" applyAlignment="1" applyProtection="1">
      <alignment horizontal="center"/>
      <protection locked="0"/>
    </xf>
    <xf numFmtId="171" fontId="6" fillId="0" borderId="0" xfId="1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169" fontId="8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167" fontId="9" fillId="0" borderId="0" xfId="1" applyNumberFormat="1" applyFont="1" applyFill="1" applyBorder="1" applyAlignment="1" applyProtection="1">
      <alignment horizontal="right" vertical="center"/>
      <protection locked="0"/>
    </xf>
    <xf numFmtId="170" fontId="9" fillId="0" borderId="0" xfId="1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2" fontId="6" fillId="0" borderId="3" xfId="1" applyNumberFormat="1" applyFont="1" applyFill="1" applyBorder="1" applyAlignment="1" applyProtection="1">
      <alignment horizontal="center"/>
      <protection locked="0"/>
    </xf>
    <xf numFmtId="170" fontId="6" fillId="0" borderId="3" xfId="1" applyNumberFormat="1" applyFont="1" applyFill="1" applyBorder="1" applyAlignment="1" applyProtection="1">
      <alignment horizontal="right"/>
      <protection locked="0"/>
    </xf>
    <xf numFmtId="170" fontId="6" fillId="0" borderId="3" xfId="1" applyNumberFormat="1" applyFont="1" applyFill="1" applyBorder="1" applyProtection="1">
      <protection locked="0"/>
    </xf>
    <xf numFmtId="167" fontId="12" fillId="0" borderId="0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/>
    </xf>
    <xf numFmtId="0" fontId="6" fillId="0" borderId="0" xfId="0" applyFont="1"/>
    <xf numFmtId="170" fontId="6" fillId="0" borderId="0" xfId="1" applyNumberFormat="1" applyFont="1" applyFill="1" applyBorder="1" applyAlignment="1">
      <alignment horizontal="right"/>
    </xf>
    <xf numFmtId="170" fontId="6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172" fontId="6" fillId="0" borderId="0" xfId="0" applyNumberFormat="1" applyFont="1" applyAlignment="1" applyProtection="1">
      <alignment horizontal="right"/>
      <protection locked="0"/>
    </xf>
    <xf numFmtId="173" fontId="6" fillId="0" borderId="1" xfId="1" applyNumberFormat="1" applyFont="1" applyFill="1" applyBorder="1" applyAlignment="1" applyProtection="1">
      <alignment horizontal="center"/>
      <protection locked="0"/>
    </xf>
    <xf numFmtId="174" fontId="6" fillId="0" borderId="1" xfId="1" applyNumberFormat="1" applyFont="1" applyFill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14" fillId="2" borderId="0" xfId="0" applyFont="1" applyFill="1" applyAlignment="1" applyProtection="1">
      <alignment horizontal="left" vertical="center" wrapText="1"/>
      <protection locked="0"/>
    </xf>
    <xf numFmtId="172" fontId="6" fillId="0" borderId="0" xfId="1" applyNumberFormat="1" applyFont="1" applyFill="1" applyBorder="1" applyAlignment="1" applyProtection="1">
      <alignment horizontal="right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170" fontId="0" fillId="3" borderId="4" xfId="0" applyNumberFormat="1" applyFill="1" applyBorder="1" applyAlignment="1">
      <alignment horizontal="center"/>
    </xf>
    <xf numFmtId="170" fontId="0" fillId="4" borderId="4" xfId="0" applyNumberFormat="1" applyFill="1" applyBorder="1" applyAlignment="1">
      <alignment horizontal="center"/>
    </xf>
    <xf numFmtId="170" fontId="0" fillId="5" borderId="4" xfId="0" applyNumberFormat="1" applyFill="1" applyBorder="1" applyAlignment="1">
      <alignment horizontal="center"/>
    </xf>
    <xf numFmtId="175" fontId="0" fillId="0" borderId="4" xfId="0" applyNumberFormat="1" applyBorder="1" applyAlignment="1">
      <alignment horizontal="center"/>
    </xf>
    <xf numFmtId="170" fontId="0" fillId="0" borderId="0" xfId="0" applyNumberFormat="1" applyProtection="1">
      <protection locked="0"/>
    </xf>
    <xf numFmtId="170" fontId="0" fillId="0" borderId="0" xfId="0" applyNumberFormat="1" applyAlignment="1">
      <alignment horizontal="center"/>
    </xf>
    <xf numFmtId="170" fontId="6" fillId="0" borderId="0" xfId="0" applyNumberFormat="1" applyFont="1" applyProtection="1">
      <protection locked="0"/>
    </xf>
    <xf numFmtId="170" fontId="0" fillId="0" borderId="0" xfId="2" applyNumberFormat="1" applyFont="1" applyProtection="1">
      <protection locked="0"/>
    </xf>
    <xf numFmtId="170" fontId="0" fillId="0" borderId="0" xfId="2" applyNumberFormat="1" applyFont="1" applyAlignment="1">
      <alignment horizontal="center"/>
    </xf>
    <xf numFmtId="170" fontId="0" fillId="3" borderId="4" xfId="2" applyNumberFormat="1" applyFont="1" applyFill="1" applyBorder="1" applyAlignment="1" applyProtection="1">
      <alignment horizontal="center"/>
    </xf>
    <xf numFmtId="170" fontId="6" fillId="0" borderId="0" xfId="2" applyNumberFormat="1" applyFont="1" applyFill="1" applyBorder="1" applyProtection="1">
      <protection locked="0"/>
    </xf>
    <xf numFmtId="170" fontId="0" fillId="0" borderId="0" xfId="2" applyNumberFormat="1" applyFont="1" applyFill="1" applyProtection="1">
      <protection locked="0"/>
    </xf>
    <xf numFmtId="170" fontId="0" fillId="0" borderId="0" xfId="2" applyNumberFormat="1" applyFont="1" applyFill="1" applyAlignment="1">
      <alignment horizontal="center"/>
    </xf>
    <xf numFmtId="170" fontId="0" fillId="0" borderId="4" xfId="2" applyNumberFormat="1" applyFont="1" applyFill="1" applyBorder="1" applyAlignment="1" applyProtection="1">
      <alignment horizontal="center"/>
    </xf>
    <xf numFmtId="170" fontId="0" fillId="3" borderId="4" xfId="2" applyNumberFormat="1" applyFont="1" applyFill="1" applyBorder="1" applyAlignment="1">
      <alignment horizontal="center"/>
    </xf>
    <xf numFmtId="170" fontId="0" fillId="4" borderId="4" xfId="2" applyNumberFormat="1" applyFont="1" applyFill="1" applyBorder="1" applyAlignment="1" applyProtection="1">
      <alignment horizontal="center"/>
    </xf>
    <xf numFmtId="170" fontId="0" fillId="4" borderId="4" xfId="2" applyNumberFormat="1" applyFont="1" applyFill="1" applyBorder="1" applyAlignment="1">
      <alignment horizontal="center"/>
    </xf>
    <xf numFmtId="170" fontId="6" fillId="0" borderId="0" xfId="0" applyNumberFormat="1" applyFont="1" applyAlignment="1">
      <alignment horizontal="right" indent="1"/>
    </xf>
    <xf numFmtId="170" fontId="6" fillId="0" borderId="1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170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167" fontId="6" fillId="0" borderId="0" xfId="1" applyNumberFormat="1" applyFont="1" applyFill="1" applyBorder="1" applyAlignment="1" applyProtection="1">
      <alignment vertical="center"/>
      <protection locked="0"/>
    </xf>
    <xf numFmtId="0" fontId="0" fillId="5" borderId="4" xfId="0" applyFill="1" applyBorder="1" applyAlignment="1">
      <alignment horizontal="center" vertical="center"/>
    </xf>
    <xf numFmtId="175" fontId="0" fillId="0" borderId="4" xfId="0" applyNumberFormat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70" fontId="0" fillId="5" borderId="4" xfId="0" applyNumberFormat="1" applyFill="1" applyBorder="1" applyAlignment="1">
      <alignment horizontal="center" vertical="center"/>
    </xf>
    <xf numFmtId="170" fontId="0" fillId="4" borderId="4" xfId="0" applyNumberFormat="1" applyFill="1" applyBorder="1" applyAlignment="1">
      <alignment horizontal="center" vertical="center"/>
    </xf>
    <xf numFmtId="170" fontId="0" fillId="3" borderId="4" xfId="2" applyNumberFormat="1" applyFont="1" applyFill="1" applyBorder="1" applyAlignment="1" applyProtection="1">
      <alignment horizontal="center" vertical="center"/>
    </xf>
    <xf numFmtId="170" fontId="0" fillId="4" borderId="4" xfId="2" applyNumberFormat="1" applyFont="1" applyFill="1" applyBorder="1" applyAlignment="1" applyProtection="1">
      <alignment horizontal="center" vertical="center"/>
    </xf>
    <xf numFmtId="170" fontId="0" fillId="0" borderId="4" xfId="2" applyNumberFormat="1" applyFont="1" applyFill="1" applyBorder="1" applyAlignment="1" applyProtection="1">
      <alignment horizontal="center" vertical="center"/>
    </xf>
    <xf numFmtId="170" fontId="0" fillId="4" borderId="4" xfId="2" applyNumberFormat="1" applyFont="1" applyFill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170" fontId="6" fillId="0" borderId="3" xfId="0" applyNumberFormat="1" applyFont="1" applyBorder="1" applyAlignment="1" applyProtection="1">
      <alignment vertical="center"/>
      <protection locked="0"/>
    </xf>
    <xf numFmtId="170" fontId="6" fillId="0" borderId="3" xfId="1" applyNumberFormat="1" applyFont="1" applyFill="1" applyBorder="1" applyAlignment="1" applyProtection="1">
      <alignment vertical="center"/>
      <protection locked="0"/>
    </xf>
    <xf numFmtId="170" fontId="6" fillId="0" borderId="0" xfId="0" applyNumberFormat="1" applyFont="1" applyAlignment="1" applyProtection="1">
      <alignment vertical="center"/>
      <protection locked="0"/>
    </xf>
    <xf numFmtId="170" fontId="6" fillId="0" borderId="0" xfId="1" applyNumberFormat="1" applyFont="1" applyFill="1" applyBorder="1" applyAlignment="1" applyProtection="1">
      <alignment vertical="center"/>
      <protection locked="0"/>
    </xf>
    <xf numFmtId="170" fontId="6" fillId="0" borderId="1" xfId="0" applyNumberFormat="1" applyFont="1" applyBorder="1" applyAlignment="1" applyProtection="1">
      <alignment vertical="center"/>
      <protection locked="0"/>
    </xf>
    <xf numFmtId="170" fontId="6" fillId="0" borderId="1" xfId="1" applyNumberFormat="1" applyFont="1" applyFill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left" vertical="center"/>
    </xf>
    <xf numFmtId="0" fontId="6" fillId="6" borderId="5" xfId="0" applyFont="1" applyFill="1" applyBorder="1"/>
    <xf numFmtId="0" fontId="6" fillId="8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left" vertical="center"/>
    </xf>
    <xf numFmtId="0" fontId="6" fillId="8" borderId="5" xfId="0" applyFont="1" applyFill="1" applyBorder="1"/>
    <xf numFmtId="0" fontId="6" fillId="8" borderId="7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left" vertical="center"/>
    </xf>
    <xf numFmtId="0" fontId="6" fillId="8" borderId="6" xfId="0" applyFont="1" applyFill="1" applyBorder="1"/>
    <xf numFmtId="0" fontId="7" fillId="7" borderId="4" xfId="0" applyFont="1" applyFill="1" applyBorder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5" applyFont="1" applyAlignment="1">
      <alignment horizontal="center"/>
    </xf>
    <xf numFmtId="0" fontId="21" fillId="0" borderId="0" xfId="5" applyFont="1"/>
    <xf numFmtId="0" fontId="25" fillId="0" borderId="0" xfId="8"/>
    <xf numFmtId="178" fontId="25" fillId="0" borderId="9" xfId="9" applyNumberFormat="1" applyFont="1" applyBorder="1"/>
    <xf numFmtId="0" fontId="25" fillId="0" borderId="10" xfId="8" applyBorder="1"/>
    <xf numFmtId="178" fontId="25" fillId="0" borderId="11" xfId="9" applyNumberFormat="1" applyFont="1" applyBorder="1"/>
    <xf numFmtId="0" fontId="25" fillId="0" borderId="12" xfId="8" applyBorder="1"/>
    <xf numFmtId="0" fontId="19" fillId="14" borderId="4" xfId="10" applyFont="1" applyFill="1" applyBorder="1" applyAlignment="1">
      <alignment horizontal="center"/>
    </xf>
    <xf numFmtId="0" fontId="19" fillId="14" borderId="4" xfId="10" applyFont="1" applyFill="1" applyBorder="1"/>
    <xf numFmtId="0" fontId="19" fillId="14" borderId="8" xfId="10" applyFont="1" applyFill="1" applyBorder="1" applyAlignment="1">
      <alignment horizontal="center"/>
    </xf>
    <xf numFmtId="0" fontId="25" fillId="13" borderId="0" xfId="8" applyFill="1"/>
    <xf numFmtId="0" fontId="25" fillId="13" borderId="0" xfId="8" applyFill="1" applyAlignment="1">
      <alignment horizontal="center"/>
    </xf>
    <xf numFmtId="0" fontId="27" fillId="0" borderId="0" xfId="8" applyFont="1"/>
    <xf numFmtId="166" fontId="20" fillId="15" borderId="13" xfId="9" applyFont="1" applyFill="1" applyBorder="1" applyAlignment="1">
      <alignment vertical="center"/>
    </xf>
    <xf numFmtId="167" fontId="20" fillId="0" borderId="14" xfId="9" applyNumberFormat="1" applyFont="1" applyBorder="1" applyAlignment="1">
      <alignment vertical="center"/>
    </xf>
    <xf numFmtId="167" fontId="20" fillId="16" borderId="14" xfId="9" applyNumberFormat="1" applyFont="1" applyFill="1" applyBorder="1" applyAlignment="1">
      <alignment vertical="center"/>
    </xf>
    <xf numFmtId="167" fontId="20" fillId="17" borderId="14" xfId="9" applyNumberFormat="1" applyFont="1" applyFill="1" applyBorder="1" applyAlignment="1">
      <alignment vertical="center"/>
    </xf>
    <xf numFmtId="0" fontId="25" fillId="18" borderId="15" xfId="8" applyFill="1" applyBorder="1"/>
    <xf numFmtId="166" fontId="20" fillId="19" borderId="14" xfId="9" applyFont="1" applyFill="1" applyBorder="1" applyAlignment="1">
      <alignment vertical="center"/>
    </xf>
    <xf numFmtId="10" fontId="20" fillId="16" borderId="14" xfId="11" applyNumberFormat="1" applyFont="1" applyFill="1" applyBorder="1" applyAlignment="1">
      <alignment vertical="center"/>
    </xf>
    <xf numFmtId="166" fontId="20" fillId="16" borderId="14" xfId="9" applyFont="1" applyFill="1" applyBorder="1" applyAlignment="1">
      <alignment vertical="center"/>
    </xf>
    <xf numFmtId="166" fontId="20" fillId="16" borderId="16" xfId="9" applyFont="1" applyFill="1" applyBorder="1" applyAlignment="1">
      <alignment vertical="center"/>
    </xf>
    <xf numFmtId="0" fontId="20" fillId="16" borderId="14" xfId="8" applyFont="1" applyFill="1" applyBorder="1" applyAlignment="1">
      <alignment vertical="center"/>
    </xf>
    <xf numFmtId="0" fontId="20" fillId="17" borderId="17" xfId="8" applyFont="1" applyFill="1" applyBorder="1" applyAlignment="1">
      <alignment horizontal="center" vertical="center" wrapText="1"/>
    </xf>
    <xf numFmtId="2" fontId="27" fillId="0" borderId="0" xfId="8" quotePrefix="1" applyNumberFormat="1" applyFont="1"/>
    <xf numFmtId="10" fontId="20" fillId="16" borderId="18" xfId="11" applyNumberFormat="1" applyFont="1" applyFill="1" applyBorder="1" applyAlignment="1">
      <alignment vertical="center"/>
    </xf>
    <xf numFmtId="166" fontId="20" fillId="16" borderId="18" xfId="9" applyFont="1" applyFill="1" applyBorder="1" applyAlignment="1">
      <alignment vertical="center"/>
    </xf>
    <xf numFmtId="166" fontId="20" fillId="16" borderId="19" xfId="9" applyFont="1" applyFill="1" applyBorder="1" applyAlignment="1">
      <alignment vertical="center"/>
    </xf>
    <xf numFmtId="0" fontId="20" fillId="16" borderId="18" xfId="8" applyFont="1" applyFill="1" applyBorder="1" applyAlignment="1">
      <alignment vertical="center"/>
    </xf>
    <xf numFmtId="0" fontId="20" fillId="17" borderId="20" xfId="8" applyFont="1" applyFill="1" applyBorder="1" applyAlignment="1">
      <alignment horizontal="center" vertical="center" wrapText="1"/>
    </xf>
    <xf numFmtId="178" fontId="25" fillId="0" borderId="21" xfId="9" applyNumberFormat="1" applyFont="1" applyBorder="1"/>
    <xf numFmtId="0" fontId="25" fillId="0" borderId="22" xfId="8" applyBorder="1"/>
    <xf numFmtId="166" fontId="20" fillId="15" borderId="23" xfId="9" applyFont="1" applyFill="1" applyBorder="1" applyAlignment="1">
      <alignment vertical="center"/>
    </xf>
    <xf numFmtId="167" fontId="20" fillId="0" borderId="24" xfId="9" applyNumberFormat="1" applyFont="1" applyBorder="1" applyAlignment="1">
      <alignment vertical="center"/>
    </xf>
    <xf numFmtId="167" fontId="20" fillId="16" borderId="24" xfId="9" applyNumberFormat="1" applyFont="1" applyFill="1" applyBorder="1" applyAlignment="1">
      <alignment vertical="center"/>
    </xf>
    <xf numFmtId="167" fontId="20" fillId="17" borderId="24" xfId="9" applyNumberFormat="1" applyFont="1" applyFill="1" applyBorder="1" applyAlignment="1">
      <alignment vertical="center"/>
    </xf>
    <xf numFmtId="166" fontId="20" fillId="19" borderId="24" xfId="9" applyFont="1" applyFill="1" applyBorder="1" applyAlignment="1">
      <alignment vertical="center"/>
    </xf>
    <xf numFmtId="10" fontId="20" fillId="16" borderId="24" xfId="11" applyNumberFormat="1" applyFont="1" applyFill="1" applyBorder="1" applyAlignment="1">
      <alignment vertical="center"/>
    </xf>
    <xf numFmtId="166" fontId="20" fillId="16" borderId="24" xfId="9" applyFont="1" applyFill="1" applyBorder="1" applyAlignment="1">
      <alignment vertical="center"/>
    </xf>
    <xf numFmtId="166" fontId="20" fillId="16" borderId="25" xfId="9" applyFont="1" applyFill="1" applyBorder="1" applyAlignment="1">
      <alignment vertical="center"/>
    </xf>
    <xf numFmtId="0" fontId="20" fillId="16" borderId="24" xfId="8" applyFont="1" applyFill="1" applyBorder="1" applyAlignment="1">
      <alignment vertical="center"/>
    </xf>
    <xf numFmtId="0" fontId="20" fillId="17" borderId="26" xfId="8" applyFont="1" applyFill="1" applyBorder="1" applyAlignment="1">
      <alignment horizontal="center" vertical="center" wrapText="1"/>
    </xf>
    <xf numFmtId="0" fontId="25" fillId="0" borderId="9" xfId="8" applyBorder="1" applyAlignment="1">
      <alignment horizontal="center" vertical="center"/>
    </xf>
    <xf numFmtId="0" fontId="20" fillId="20" borderId="27" xfId="8" applyFont="1" applyFill="1" applyBorder="1" applyAlignment="1">
      <alignment horizontal="center" vertical="center" wrapText="1"/>
    </xf>
    <xf numFmtId="0" fontId="28" fillId="21" borderId="28" xfId="8" applyFont="1" applyFill="1" applyBorder="1" applyAlignment="1">
      <alignment horizontal="center" vertical="center" wrapText="1"/>
    </xf>
    <xf numFmtId="0" fontId="25" fillId="0" borderId="21" xfId="8" applyBorder="1" applyAlignment="1">
      <alignment horizontal="center" vertical="center"/>
    </xf>
    <xf numFmtId="0" fontId="20" fillId="20" borderId="32" xfId="8" applyFont="1" applyFill="1" applyBorder="1" applyAlignment="1">
      <alignment horizontal="center" vertical="center" wrapText="1"/>
    </xf>
    <xf numFmtId="0" fontId="28" fillId="21" borderId="32" xfId="8" applyFont="1" applyFill="1" applyBorder="1" applyAlignment="1">
      <alignment horizontal="center" vertical="center" wrapText="1"/>
    </xf>
    <xf numFmtId="0" fontId="28" fillId="16" borderId="42" xfId="8" applyFont="1" applyFill="1" applyBorder="1"/>
    <xf numFmtId="0" fontId="28" fillId="14" borderId="0" xfId="8" applyFont="1" applyFill="1"/>
    <xf numFmtId="166" fontId="31" fillId="16" borderId="14" xfId="9" applyFont="1" applyFill="1" applyBorder="1" applyAlignment="1">
      <alignment vertical="center"/>
    </xf>
    <xf numFmtId="177" fontId="32" fillId="13" borderId="4" xfId="10" applyNumberFormat="1" applyFont="1" applyFill="1" applyBorder="1"/>
    <xf numFmtId="0" fontId="30" fillId="0" borderId="0" xfId="10" applyFont="1" applyAlignment="1">
      <alignment horizontal="center" vertical="center"/>
    </xf>
    <xf numFmtId="176" fontId="16" fillId="0" borderId="0" xfId="2" applyNumberFormat="1" applyFont="1" applyFill="1" applyBorder="1" applyAlignment="1" applyProtection="1"/>
    <xf numFmtId="0" fontId="0" fillId="9" borderId="0" xfId="0" applyFill="1"/>
    <xf numFmtId="167" fontId="12" fillId="10" borderId="0" xfId="1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/>
    <xf numFmtId="166" fontId="16" fillId="0" borderId="0" xfId="0" applyNumberFormat="1" applyFont="1"/>
    <xf numFmtId="176" fontId="21" fillId="0" borderId="0" xfId="2" applyNumberFormat="1" applyFont="1" applyFill="1" applyBorder="1" applyAlignment="1" applyProtection="1"/>
    <xf numFmtId="176" fontId="21" fillId="0" borderId="0" xfId="2" applyNumberFormat="1" applyFont="1" applyFill="1" applyBorder="1" applyAlignment="1"/>
    <xf numFmtId="0" fontId="34" fillId="0" borderId="0" xfId="0" applyFont="1"/>
    <xf numFmtId="165" fontId="0" fillId="0" borderId="0" xfId="0" applyNumberFormat="1"/>
    <xf numFmtId="0" fontId="7" fillId="7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170" fontId="7" fillId="0" borderId="0" xfId="1" applyNumberFormat="1" applyFont="1" applyFill="1" applyBorder="1" applyAlignment="1">
      <alignment vertical="center" wrapText="1"/>
    </xf>
    <xf numFmtId="0" fontId="23" fillId="12" borderId="50" xfId="0" applyFont="1" applyFill="1" applyBorder="1" applyAlignment="1">
      <alignment horizontal="center" vertical="center" wrapText="1"/>
    </xf>
    <xf numFmtId="0" fontId="23" fillId="12" borderId="54" xfId="0" applyFont="1" applyFill="1" applyBorder="1" applyAlignment="1">
      <alignment horizontal="center" vertical="center"/>
    </xf>
    <xf numFmtId="0" fontId="33" fillId="0" borderId="42" xfId="8" applyFont="1" applyBorder="1"/>
    <xf numFmtId="0" fontId="35" fillId="0" borderId="0" xfId="0" applyFont="1" applyAlignment="1">
      <alignment wrapText="1"/>
    </xf>
    <xf numFmtId="0" fontId="35" fillId="9" borderId="0" xfId="0" applyFont="1" applyFill="1" applyAlignment="1">
      <alignment wrapText="1"/>
    </xf>
    <xf numFmtId="4" fontId="36" fillId="0" borderId="0" xfId="0" applyNumberFormat="1" applyFont="1"/>
    <xf numFmtId="49" fontId="22" fillId="0" borderId="0" xfId="0" applyNumberFormat="1" applyFont="1"/>
    <xf numFmtId="0" fontId="4" fillId="0" borderId="0" xfId="0" applyFont="1" applyAlignment="1">
      <alignment wrapText="1"/>
    </xf>
    <xf numFmtId="2" fontId="0" fillId="0" borderId="0" xfId="0" applyNumberFormat="1"/>
    <xf numFmtId="2" fontId="6" fillId="0" borderId="0" xfId="1" applyNumberFormat="1" applyFont="1" applyFill="1" applyAlignment="1">
      <alignment horizontal="right"/>
    </xf>
    <xf numFmtId="2" fontId="7" fillId="7" borderId="4" xfId="1" applyNumberFormat="1" applyFont="1" applyFill="1" applyBorder="1" applyAlignment="1">
      <alignment horizontal="center" vertical="center" wrapText="1"/>
    </xf>
    <xf numFmtId="2" fontId="6" fillId="8" borderId="7" xfId="0" applyNumberFormat="1" applyFont="1" applyFill="1" applyBorder="1"/>
    <xf numFmtId="2" fontId="6" fillId="6" borderId="4" xfId="0" applyNumberFormat="1" applyFont="1" applyFill="1" applyBorder="1"/>
    <xf numFmtId="2" fontId="6" fillId="8" borderId="4" xfId="0" applyNumberFormat="1" applyFont="1" applyFill="1" applyBorder="1"/>
    <xf numFmtId="2" fontId="6" fillId="0" borderId="0" xfId="0" applyNumberFormat="1" applyFont="1"/>
    <xf numFmtId="2" fontId="6" fillId="0" borderId="0" xfId="1" applyNumberFormat="1" applyFont="1" applyFill="1" applyBorder="1" applyAlignment="1">
      <alignment horizontal="right"/>
    </xf>
    <xf numFmtId="2" fontId="7" fillId="0" borderId="2" xfId="0" applyNumberFormat="1" applyFont="1" applyBorder="1" applyAlignment="1">
      <alignment horizontal="right" vertical="center"/>
    </xf>
    <xf numFmtId="2" fontId="6" fillId="0" borderId="0" xfId="0" applyNumberFormat="1" applyFont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0" fillId="0" borderId="0" xfId="2" applyNumberFormat="1" applyFont="1"/>
    <xf numFmtId="2" fontId="7" fillId="0" borderId="0" xfId="1" applyNumberFormat="1" applyFont="1" applyFill="1" applyBorder="1" applyAlignment="1">
      <alignment vertical="center" wrapText="1"/>
    </xf>
    <xf numFmtId="2" fontId="6" fillId="0" borderId="0" xfId="2" applyNumberFormat="1" applyFont="1" applyBorder="1"/>
    <xf numFmtId="2" fontId="6" fillId="0" borderId="0" xfId="1" applyNumberFormat="1" applyFont="1" applyFill="1" applyBorder="1" applyAlignment="1">
      <alignment horizontal="right" vertical="center"/>
    </xf>
    <xf numFmtId="2" fontId="6" fillId="0" borderId="3" xfId="0" applyNumberFormat="1" applyFont="1" applyBorder="1"/>
    <xf numFmtId="2" fontId="6" fillId="0" borderId="1" xfId="0" applyNumberFormat="1" applyFont="1" applyBorder="1"/>
    <xf numFmtId="2" fontId="6" fillId="0" borderId="2" xfId="0" applyNumberFormat="1" applyFont="1" applyBorder="1"/>
    <xf numFmtId="2" fontId="6" fillId="0" borderId="0" xfId="1" applyNumberFormat="1" applyFont="1" applyFill="1" applyAlignment="1">
      <alignment horizontal="right" vertical="center"/>
    </xf>
    <xf numFmtId="2" fontId="6" fillId="0" borderId="0" xfId="1" applyNumberFormat="1" applyFont="1" applyFill="1" applyBorder="1" applyProtection="1">
      <protection locked="0"/>
    </xf>
    <xf numFmtId="2" fontId="8" fillId="0" borderId="0" xfId="1" applyNumberFormat="1" applyFont="1" applyFill="1" applyBorder="1" applyProtection="1">
      <protection locked="0"/>
    </xf>
    <xf numFmtId="2" fontId="7" fillId="0" borderId="2" xfId="0" applyNumberFormat="1" applyFont="1" applyBorder="1" applyAlignment="1" applyProtection="1">
      <alignment horizontal="right" vertical="center"/>
      <protection locked="0"/>
    </xf>
    <xf numFmtId="2" fontId="6" fillId="0" borderId="0" xfId="1" applyNumberFormat="1" applyFont="1" applyFill="1" applyBorder="1" applyAlignment="1" applyProtection="1">
      <alignment horizontal="right"/>
      <protection locked="0"/>
    </xf>
    <xf numFmtId="2" fontId="6" fillId="0" borderId="0" xfId="0" applyNumberFormat="1" applyFont="1" applyAlignment="1" applyProtection="1">
      <alignment horizontal="right"/>
      <protection locked="0"/>
    </xf>
    <xf numFmtId="2" fontId="6" fillId="0" borderId="1" xfId="0" applyNumberFormat="1" applyFont="1" applyBorder="1" applyAlignment="1" applyProtection="1">
      <alignment horizontal="right"/>
      <protection locked="0"/>
    </xf>
    <xf numFmtId="2" fontId="6" fillId="0" borderId="0" xfId="1" applyNumberFormat="1" applyFont="1" applyFill="1" applyBorder="1" applyAlignment="1" applyProtection="1">
      <alignment vertical="center"/>
      <protection locked="0"/>
    </xf>
    <xf numFmtId="0" fontId="19" fillId="0" borderId="51" xfId="0" applyFont="1" applyBorder="1" applyAlignment="1">
      <alignment horizontal="center"/>
    </xf>
    <xf numFmtId="0" fontId="19" fillId="0" borderId="46" xfId="0" applyFont="1" applyBorder="1"/>
    <xf numFmtId="0" fontId="19" fillId="0" borderId="55" xfId="0" applyFont="1" applyBorder="1" applyAlignment="1">
      <alignment horizontal="center"/>
    </xf>
    <xf numFmtId="0" fontId="19" fillId="0" borderId="52" xfId="5" applyFont="1" applyBorder="1" applyAlignment="1">
      <alignment horizontal="center"/>
    </xf>
    <xf numFmtId="0" fontId="19" fillId="0" borderId="47" xfId="5" applyFont="1" applyBorder="1"/>
    <xf numFmtId="0" fontId="19" fillId="0" borderId="2" xfId="0" applyFont="1" applyBorder="1" applyAlignment="1">
      <alignment horizontal="center"/>
    </xf>
    <xf numFmtId="0" fontId="19" fillId="0" borderId="52" xfId="0" applyFont="1" applyBorder="1" applyAlignment="1">
      <alignment horizontal="center"/>
    </xf>
    <xf numFmtId="0" fontId="19" fillId="0" borderId="47" xfId="0" applyFont="1" applyBorder="1"/>
    <xf numFmtId="169" fontId="19" fillId="0" borderId="52" xfId="0" applyNumberFormat="1" applyFont="1" applyBorder="1" applyAlignment="1">
      <alignment horizontal="center"/>
    </xf>
    <xf numFmtId="0" fontId="19" fillId="0" borderId="52" xfId="0" applyFont="1" applyBorder="1" applyAlignment="1">
      <alignment horizontal="center" vertical="center"/>
    </xf>
    <xf numFmtId="0" fontId="19" fillId="0" borderId="47" xfId="0" applyFont="1" applyBorder="1" applyAlignment="1">
      <alignment vertical="center"/>
    </xf>
    <xf numFmtId="0" fontId="19" fillId="0" borderId="52" xfId="4" applyFont="1" applyBorder="1" applyAlignment="1">
      <alignment horizontal="center"/>
    </xf>
    <xf numFmtId="0" fontId="19" fillId="0" borderId="47" xfId="4" applyFont="1" applyBorder="1" applyAlignment="1">
      <alignment horizontal="left"/>
    </xf>
    <xf numFmtId="0" fontId="19" fillId="0" borderId="47" xfId="5" applyFont="1" applyBorder="1" applyAlignment="1">
      <alignment horizontal="left"/>
    </xf>
    <xf numFmtId="0" fontId="19" fillId="0" borderId="47" xfId="6" applyFont="1" applyBorder="1"/>
    <xf numFmtId="0" fontId="19" fillId="0" borderId="52" xfId="7" applyFont="1" applyBorder="1" applyAlignment="1">
      <alignment horizontal="center"/>
    </xf>
    <xf numFmtId="0" fontId="19" fillId="0" borderId="47" xfId="7" applyFont="1" applyBorder="1"/>
    <xf numFmtId="0" fontId="19" fillId="0" borderId="47" xfId="3" applyFont="1" applyBorder="1" applyAlignment="1">
      <alignment horizontal="left"/>
    </xf>
    <xf numFmtId="0" fontId="19" fillId="0" borderId="53" xfId="5" applyFont="1" applyBorder="1" applyAlignment="1">
      <alignment horizontal="center"/>
    </xf>
    <xf numFmtId="0" fontId="19" fillId="0" borderId="48" xfId="5" applyFont="1" applyBorder="1"/>
    <xf numFmtId="0" fontId="19" fillId="0" borderId="56" xfId="0" applyFont="1" applyBorder="1" applyAlignment="1">
      <alignment horizontal="center"/>
    </xf>
    <xf numFmtId="0" fontId="38" fillId="0" borderId="0" xfId="0" applyFont="1" applyAlignment="1">
      <alignment horizontal="right"/>
    </xf>
    <xf numFmtId="0" fontId="31" fillId="12" borderId="49" xfId="0" applyFont="1" applyFill="1" applyBorder="1" applyAlignment="1">
      <alignment horizontal="center" vertical="center"/>
    </xf>
    <xf numFmtId="180" fontId="21" fillId="0" borderId="0" xfId="2" applyNumberFormat="1" applyFont="1" applyFill="1" applyBorder="1" applyAlignment="1" applyProtection="1"/>
    <xf numFmtId="2" fontId="6" fillId="8" borderId="58" xfId="0" applyNumberFormat="1" applyFont="1" applyFill="1" applyBorder="1"/>
    <xf numFmtId="2" fontId="6" fillId="6" borderId="57" xfId="0" applyNumberFormat="1" applyFont="1" applyFill="1" applyBorder="1"/>
    <xf numFmtId="2" fontId="6" fillId="8" borderId="57" xfId="0" applyNumberFormat="1" applyFont="1" applyFill="1" applyBorder="1"/>
    <xf numFmtId="0" fontId="6" fillId="8" borderId="59" xfId="0" applyFont="1" applyFill="1" applyBorder="1" applyAlignment="1">
      <alignment horizontal="center"/>
    </xf>
    <xf numFmtId="2" fontId="6" fillId="8" borderId="60" xfId="0" applyNumberFormat="1" applyFont="1" applyFill="1" applyBorder="1"/>
    <xf numFmtId="2" fontId="6" fillId="6" borderId="61" xfId="0" applyNumberFormat="1" applyFont="1" applyFill="1" applyBorder="1"/>
    <xf numFmtId="2" fontId="6" fillId="8" borderId="61" xfId="0" applyNumberFormat="1" applyFont="1" applyFill="1" applyBorder="1"/>
    <xf numFmtId="0" fontId="6" fillId="8" borderId="62" xfId="0" applyFont="1" applyFill="1" applyBorder="1" applyAlignment="1">
      <alignment horizontal="center"/>
    </xf>
    <xf numFmtId="0" fontId="6" fillId="8" borderId="63" xfId="0" applyFont="1" applyFill="1" applyBorder="1" applyAlignment="1">
      <alignment horizontal="center"/>
    </xf>
    <xf numFmtId="0" fontId="6" fillId="8" borderId="63" xfId="0" applyFont="1" applyFill="1" applyBorder="1" applyAlignment="1">
      <alignment horizontal="left" vertical="center"/>
    </xf>
    <xf numFmtId="0" fontId="6" fillId="8" borderId="64" xfId="0" applyFont="1" applyFill="1" applyBorder="1"/>
    <xf numFmtId="2" fontId="6" fillId="8" borderId="65" xfId="0" applyNumberFormat="1" applyFont="1" applyFill="1" applyBorder="1"/>
    <xf numFmtId="0" fontId="7" fillId="7" borderId="66" xfId="0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0" fontId="7" fillId="7" borderId="68" xfId="0" applyFont="1" applyFill="1" applyBorder="1" applyAlignment="1">
      <alignment horizontal="center" vertical="center" wrapText="1"/>
    </xf>
    <xf numFmtId="2" fontId="7" fillId="7" borderId="69" xfId="1" applyNumberFormat="1" applyFont="1" applyFill="1" applyBorder="1" applyAlignment="1">
      <alignment horizontal="center" vertical="center" wrapText="1"/>
    </xf>
    <xf numFmtId="2" fontId="7" fillId="7" borderId="70" xfId="1" applyNumberFormat="1" applyFont="1" applyFill="1" applyBorder="1" applyAlignment="1">
      <alignment horizontal="center" vertical="center" wrapText="1"/>
    </xf>
    <xf numFmtId="2" fontId="7" fillId="7" borderId="67" xfId="1" applyNumberFormat="1" applyFont="1" applyFill="1" applyBorder="1" applyAlignment="1">
      <alignment horizontal="center" vertical="center" wrapText="1"/>
    </xf>
    <xf numFmtId="0" fontId="18" fillId="0" borderId="0" xfId="0" applyFont="1"/>
    <xf numFmtId="0" fontId="18" fillId="12" borderId="0" xfId="0" applyFont="1" applyFill="1"/>
    <xf numFmtId="0" fontId="0" fillId="0" borderId="0" xfId="0" applyFill="1"/>
    <xf numFmtId="0" fontId="35" fillId="0" borderId="0" xfId="0" applyFont="1" applyFill="1" applyAlignment="1">
      <alignment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wrapText="1"/>
    </xf>
    <xf numFmtId="0" fontId="35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 wrapText="1"/>
    </xf>
    <xf numFmtId="0" fontId="18" fillId="0" borderId="0" xfId="0" applyFont="1" applyFill="1" applyAlignment="1">
      <alignment wrapText="1"/>
    </xf>
    <xf numFmtId="166" fontId="19" fillId="0" borderId="46" xfId="1" applyFont="1" applyFill="1" applyBorder="1" applyAlignment="1" applyProtection="1"/>
    <xf numFmtId="0" fontId="0" fillId="0" borderId="0" xfId="0" applyFont="1" applyFill="1"/>
    <xf numFmtId="2" fontId="0" fillId="0" borderId="0" xfId="0" applyNumberFormat="1" applyFont="1" applyFill="1"/>
    <xf numFmtId="0" fontId="0" fillId="0" borderId="0" xfId="0" applyFont="1" applyFill="1" applyAlignment="1">
      <alignment vertical="center" wrapText="1"/>
    </xf>
    <xf numFmtId="2" fontId="0" fillId="0" borderId="0" xfId="0" applyNumberFormat="1" applyFont="1" applyFill="1" applyAlignment="1">
      <alignment horizontal="righ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0" fillId="0" borderId="0" xfId="0" applyFont="1" applyFill="1" applyAlignment="1">
      <alignment horizontal="right" vertical="center" wrapText="1"/>
    </xf>
    <xf numFmtId="0" fontId="0" fillId="9" borderId="0" xfId="0" applyFont="1" applyFill="1"/>
    <xf numFmtId="2" fontId="0" fillId="9" borderId="0" xfId="0" applyNumberFormat="1" applyFont="1" applyFill="1"/>
    <xf numFmtId="2" fontId="1" fillId="9" borderId="0" xfId="1" applyNumberFormat="1" applyFont="1" applyFill="1" applyBorder="1"/>
    <xf numFmtId="0" fontId="0" fillId="0" borderId="0" xfId="0" applyFont="1"/>
    <xf numFmtId="2" fontId="0" fillId="0" borderId="0" xfId="0" applyNumberFormat="1" applyFont="1"/>
    <xf numFmtId="179" fontId="0" fillId="0" borderId="0" xfId="0" applyNumberFormat="1" applyFont="1"/>
    <xf numFmtId="0" fontId="23" fillId="12" borderId="49" xfId="0" applyFont="1" applyFill="1" applyBorder="1" applyAlignment="1">
      <alignment horizontal="center" vertical="center" wrapText="1"/>
    </xf>
    <xf numFmtId="166" fontId="19" fillId="0" borderId="47" xfId="1" applyFont="1" applyFill="1" applyBorder="1" applyAlignment="1" applyProtection="1"/>
    <xf numFmtId="166" fontId="19" fillId="0" borderId="48" xfId="1" applyFont="1" applyFill="1" applyBorder="1" applyAlignment="1" applyProtection="1"/>
    <xf numFmtId="0" fontId="22" fillId="11" borderId="43" xfId="0" applyFont="1" applyFill="1" applyBorder="1" applyAlignment="1">
      <alignment horizontal="center" vertical="center"/>
    </xf>
    <xf numFmtId="0" fontId="22" fillId="11" borderId="44" xfId="0" applyFont="1" applyFill="1" applyBorder="1" applyAlignment="1">
      <alignment horizontal="center" vertical="center"/>
    </xf>
    <xf numFmtId="0" fontId="22" fillId="11" borderId="4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170" fontId="7" fillId="0" borderId="3" xfId="1" applyNumberFormat="1" applyFont="1" applyFill="1" applyBorder="1" applyAlignment="1">
      <alignment horizontal="center" vertical="center" wrapText="1"/>
    </xf>
    <xf numFmtId="170" fontId="7" fillId="0" borderId="2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5" fillId="0" borderId="22" xfId="8" applyBorder="1" applyAlignment="1">
      <alignment horizontal="center" vertical="center"/>
    </xf>
    <xf numFmtId="0" fontId="25" fillId="0" borderId="10" xfId="8" applyBorder="1" applyAlignment="1">
      <alignment horizontal="center" vertical="center"/>
    </xf>
    <xf numFmtId="0" fontId="28" fillId="21" borderId="40" xfId="8" applyFont="1" applyFill="1" applyBorder="1" applyAlignment="1">
      <alignment horizontal="center" vertical="center" wrapText="1"/>
    </xf>
    <xf numFmtId="0" fontId="28" fillId="21" borderId="34" xfId="8" applyFont="1" applyFill="1" applyBorder="1" applyAlignment="1">
      <alignment horizontal="center" vertical="center" wrapText="1"/>
    </xf>
    <xf numFmtId="0" fontId="28" fillId="21" borderId="29" xfId="8" applyFont="1" applyFill="1" applyBorder="1" applyAlignment="1">
      <alignment horizontal="center" vertical="center" wrapText="1"/>
    </xf>
    <xf numFmtId="0" fontId="28" fillId="21" borderId="41" xfId="8" applyFont="1" applyFill="1" applyBorder="1" applyAlignment="1">
      <alignment horizontal="center" vertical="center" wrapText="1"/>
    </xf>
    <xf numFmtId="0" fontId="28" fillId="21" borderId="35" xfId="8" applyFont="1" applyFill="1" applyBorder="1" applyAlignment="1">
      <alignment horizontal="center" vertical="center" wrapText="1"/>
    </xf>
    <xf numFmtId="0" fontId="28" fillId="21" borderId="30" xfId="8" applyFont="1" applyFill="1" applyBorder="1" applyAlignment="1">
      <alignment horizontal="center" vertical="center" wrapText="1"/>
    </xf>
    <xf numFmtId="0" fontId="29" fillId="0" borderId="0" xfId="8" applyFont="1" applyAlignment="1">
      <alignment horizontal="center" vertical="center"/>
    </xf>
    <xf numFmtId="0" fontId="30" fillId="22" borderId="0" xfId="10" applyFont="1" applyFill="1" applyAlignment="1">
      <alignment horizontal="center" vertical="center"/>
    </xf>
    <xf numFmtId="0" fontId="20" fillId="20" borderId="36" xfId="8" applyFont="1" applyFill="1" applyBorder="1" applyAlignment="1">
      <alignment horizontal="center" vertical="center" wrapText="1"/>
    </xf>
    <xf numFmtId="0" fontId="20" fillId="20" borderId="31" xfId="8" applyFont="1" applyFill="1" applyBorder="1" applyAlignment="1">
      <alignment horizontal="center" vertical="center" wrapText="1"/>
    </xf>
    <xf numFmtId="0" fontId="28" fillId="20" borderId="39" xfId="8" applyFont="1" applyFill="1" applyBorder="1" applyAlignment="1">
      <alignment horizontal="center"/>
    </xf>
    <xf numFmtId="0" fontId="28" fillId="20" borderId="37" xfId="8" applyFont="1" applyFill="1" applyBorder="1" applyAlignment="1">
      <alignment horizontal="center"/>
    </xf>
    <xf numFmtId="0" fontId="20" fillId="20" borderId="39" xfId="8" applyFont="1" applyFill="1" applyBorder="1" applyAlignment="1">
      <alignment horizontal="center"/>
    </xf>
    <xf numFmtId="0" fontId="20" fillId="20" borderId="38" xfId="8" applyFont="1" applyFill="1" applyBorder="1" applyAlignment="1">
      <alignment horizontal="center"/>
    </xf>
    <xf numFmtId="0" fontId="20" fillId="20" borderId="37" xfId="8" applyFont="1" applyFill="1" applyBorder="1" applyAlignment="1">
      <alignment horizontal="center"/>
    </xf>
    <xf numFmtId="0" fontId="28" fillId="21" borderId="33" xfId="8" applyFont="1" applyFill="1" applyBorder="1" applyAlignment="1">
      <alignment horizontal="center" vertical="center" wrapText="1"/>
    </xf>
    <xf numFmtId="0" fontId="13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4" fillId="2" borderId="0" xfId="0" applyFont="1" applyFill="1" applyAlignment="1" applyProtection="1">
      <alignment horizontal="left" vertical="center" wrapText="1"/>
      <protection locked="0"/>
    </xf>
  </cellXfs>
  <cellStyles count="12">
    <cellStyle name="Millares" xfId="1" builtinId="3"/>
    <cellStyle name="Millares 2" xfId="9"/>
    <cellStyle name="Moneda" xfId="2" builtinId="4"/>
    <cellStyle name="Normal" xfId="0" builtinId="0"/>
    <cellStyle name="Normal 2" xfId="10"/>
    <cellStyle name="Normal_Aux" xfId="4"/>
    <cellStyle name="Normal_Costo equipos" xfId="8"/>
    <cellStyle name="Normal_Hoja1" xfId="5"/>
    <cellStyle name="Normal_IN-01-10" xfId="7"/>
    <cellStyle name="Normal_IN-09-06" xfId="3"/>
    <cellStyle name="Normal_IN-11-08" xfId="6"/>
    <cellStyle name="Porcentaje 2" xfId="11"/>
  </cellStyles>
  <dxfs count="0"/>
  <tableStyles count="0" defaultTableStyle="TableStyleMedium9" defaultPivotStyle="PivotStyleLight16"/>
  <colors>
    <mruColors>
      <color rgb="FFF1F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47625</xdr:rowOff>
    </xdr:from>
    <xdr:to>
      <xdr:col>4</xdr:col>
      <xdr:colOff>723901</xdr:colOff>
      <xdr:row>2</xdr:row>
      <xdr:rowOff>114221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47625"/>
          <a:ext cx="6496050" cy="800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182807</xdr:rowOff>
    </xdr:from>
    <xdr:to>
      <xdr:col>7</xdr:col>
      <xdr:colOff>0</xdr:colOff>
      <xdr:row>0</xdr:row>
      <xdr:rowOff>899542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82807"/>
          <a:ext cx="5819775" cy="71673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74794</xdr:rowOff>
    </xdr:from>
    <xdr:to>
      <xdr:col>7</xdr:col>
      <xdr:colOff>142876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74794"/>
          <a:ext cx="6000751" cy="7390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58371</xdr:rowOff>
    </xdr:from>
    <xdr:to>
      <xdr:col>7</xdr:col>
      <xdr:colOff>219076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8371"/>
          <a:ext cx="6134100" cy="75544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88121</xdr:rowOff>
    </xdr:from>
    <xdr:to>
      <xdr:col>8</xdr:col>
      <xdr:colOff>9525</xdr:colOff>
      <xdr:row>0</xdr:row>
      <xdr:rowOff>842393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88121"/>
          <a:ext cx="6124575" cy="75427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221471</xdr:rowOff>
    </xdr:from>
    <xdr:to>
      <xdr:col>8</xdr:col>
      <xdr:colOff>66675</xdr:colOff>
      <xdr:row>1</xdr:row>
      <xdr:rowOff>51818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21471"/>
          <a:ext cx="6124575" cy="75427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20834</xdr:rowOff>
    </xdr:from>
    <xdr:to>
      <xdr:col>7</xdr:col>
      <xdr:colOff>85726</xdr:colOff>
      <xdr:row>0</xdr:row>
      <xdr:rowOff>813817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834"/>
          <a:ext cx="6438900" cy="7929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59546</xdr:rowOff>
    </xdr:from>
    <xdr:to>
      <xdr:col>7</xdr:col>
      <xdr:colOff>57150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546"/>
          <a:ext cx="6124575" cy="75427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61892</xdr:rowOff>
    </xdr:from>
    <xdr:to>
      <xdr:col>7</xdr:col>
      <xdr:colOff>190500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892"/>
          <a:ext cx="6105525" cy="75192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63064</xdr:rowOff>
    </xdr:from>
    <xdr:to>
      <xdr:col>7</xdr:col>
      <xdr:colOff>180976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3064"/>
          <a:ext cx="6096000" cy="75075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51334</xdr:rowOff>
    </xdr:from>
    <xdr:to>
      <xdr:col>7</xdr:col>
      <xdr:colOff>114301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1334"/>
          <a:ext cx="6191250" cy="7624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161925</xdr:rowOff>
    </xdr:from>
    <xdr:to>
      <xdr:col>5</xdr:col>
      <xdr:colOff>35827</xdr:colOff>
      <xdr:row>0</xdr:row>
      <xdr:rowOff>975743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61925"/>
          <a:ext cx="6608077" cy="81381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65410</xdr:rowOff>
    </xdr:from>
    <xdr:to>
      <xdr:col>7</xdr:col>
      <xdr:colOff>161926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5410"/>
          <a:ext cx="6076950" cy="74840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64238</xdr:rowOff>
    </xdr:from>
    <xdr:to>
      <xdr:col>7</xdr:col>
      <xdr:colOff>171450</xdr:colOff>
      <xdr:row>0</xdr:row>
      <xdr:rowOff>813818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238"/>
          <a:ext cx="6086475" cy="74958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52506</xdr:rowOff>
    </xdr:from>
    <xdr:to>
      <xdr:col>7</xdr:col>
      <xdr:colOff>171450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506"/>
          <a:ext cx="6181725" cy="76131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86196</xdr:rowOff>
    </xdr:from>
    <xdr:to>
      <xdr:col>7</xdr:col>
      <xdr:colOff>200025</xdr:colOff>
      <xdr:row>1</xdr:row>
      <xdr:rowOff>4193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86196"/>
          <a:ext cx="6372225" cy="78477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130913</xdr:rowOff>
    </xdr:from>
    <xdr:to>
      <xdr:col>7</xdr:col>
      <xdr:colOff>200025</xdr:colOff>
      <xdr:row>0</xdr:row>
      <xdr:rowOff>880493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30913"/>
          <a:ext cx="6086475" cy="74958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53680</xdr:rowOff>
    </xdr:from>
    <xdr:to>
      <xdr:col>8</xdr:col>
      <xdr:colOff>28576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53680"/>
          <a:ext cx="6172200" cy="760138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32566</xdr:rowOff>
    </xdr:from>
    <xdr:to>
      <xdr:col>7</xdr:col>
      <xdr:colOff>209551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2566"/>
          <a:ext cx="6343650" cy="78125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65410</xdr:rowOff>
    </xdr:from>
    <xdr:to>
      <xdr:col>7</xdr:col>
      <xdr:colOff>161926</xdr:colOff>
      <xdr:row>0</xdr:row>
      <xdr:rowOff>813817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65410"/>
          <a:ext cx="6076950" cy="74840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51334</xdr:rowOff>
    </xdr:from>
    <xdr:to>
      <xdr:col>12</xdr:col>
      <xdr:colOff>114301</xdr:colOff>
      <xdr:row>0</xdr:row>
      <xdr:rowOff>813818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1334"/>
          <a:ext cx="6191251" cy="762484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69071</xdr:rowOff>
    </xdr:from>
    <xdr:to>
      <xdr:col>12</xdr:col>
      <xdr:colOff>28575</xdr:colOff>
      <xdr:row>0</xdr:row>
      <xdr:rowOff>816305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69071"/>
          <a:ext cx="6067425" cy="74723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184355</xdr:colOff>
      <xdr:row>0</xdr:row>
      <xdr:rowOff>92177</xdr:rowOff>
    </xdr:from>
    <xdr:to>
      <xdr:col>5</xdr:col>
      <xdr:colOff>409677</xdr:colOff>
      <xdr:row>0</xdr:row>
      <xdr:rowOff>803576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55" y="92177"/>
          <a:ext cx="5776451" cy="7113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10</xdr:col>
      <xdr:colOff>47625</xdr:colOff>
      <xdr:row>0</xdr:row>
      <xdr:rowOff>795140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5915025" cy="7284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733425</xdr:colOff>
      <xdr:row>2</xdr:row>
      <xdr:rowOff>97469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895975" cy="726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71417</xdr:rowOff>
    </xdr:from>
    <xdr:to>
      <xdr:col>7</xdr:col>
      <xdr:colOff>209550</xdr:colOff>
      <xdr:row>0</xdr:row>
      <xdr:rowOff>823343</xdr:rowOff>
    </xdr:to>
    <xdr:pic>
      <xdr:nvPicPr>
        <xdr:cNvPr id="7" name="6 Imagen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71417"/>
          <a:ext cx="6105525" cy="7519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90467</xdr:rowOff>
    </xdr:from>
    <xdr:to>
      <xdr:col>7</xdr:col>
      <xdr:colOff>219075</xdr:colOff>
      <xdr:row>0</xdr:row>
      <xdr:rowOff>842393</xdr:rowOff>
    </xdr:to>
    <xdr:pic>
      <xdr:nvPicPr>
        <xdr:cNvPr id="5" name="4 Imagen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90467"/>
          <a:ext cx="6105525" cy="7519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199652</xdr:rowOff>
    </xdr:from>
    <xdr:to>
      <xdr:col>7</xdr:col>
      <xdr:colOff>66675</xdr:colOff>
      <xdr:row>1</xdr:row>
      <xdr:rowOff>51817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9652"/>
          <a:ext cx="5915025" cy="7284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142784</xdr:rowOff>
    </xdr:from>
    <xdr:to>
      <xdr:col>7</xdr:col>
      <xdr:colOff>133350</xdr:colOff>
      <xdr:row>0</xdr:row>
      <xdr:rowOff>890018</xdr:rowOff>
    </xdr:to>
    <xdr:pic>
      <xdr:nvPicPr>
        <xdr:cNvPr id="4" name="3 Imagen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42784"/>
          <a:ext cx="6067425" cy="7472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cios\A&#209;O%202010\ParaBorrar\An_10_02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mpartido\01.%20PRECIOS\2.%20MATERIALES\PRECIOS%202015\007.%20JULIO\IN_07_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  <sheetName val="Curvas Lími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04-15"/>
      <sheetName val="Equipos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Dolar"/>
    </sheetNames>
    <sheetDataSet>
      <sheetData sheetId="0"/>
      <sheetData sheetId="1">
        <row r="3">
          <cell r="D3" t="str">
            <v>Jul-15</v>
          </cell>
        </row>
        <row r="5">
          <cell r="A5" t="str">
            <v>CODIGO</v>
          </cell>
          <cell r="B5" t="str">
            <v>DESCRIPCION</v>
          </cell>
          <cell r="C5" t="str">
            <v>u</v>
          </cell>
          <cell r="D5" t="str">
            <v>PROMEDIO</v>
          </cell>
        </row>
        <row r="6">
          <cell r="A6" t="str">
            <v>ac.002</v>
          </cell>
          <cell r="B6" t="str">
            <v>alambre de puas x 500 m.</v>
          </cell>
          <cell r="C6" t="str">
            <v>rollo</v>
          </cell>
          <cell r="D6">
            <v>779.95041322314057</v>
          </cell>
        </row>
        <row r="7">
          <cell r="A7" t="str">
            <v>ac.015</v>
          </cell>
          <cell r="B7" t="str">
            <v>hierro mejorado de 10 mm.</v>
          </cell>
          <cell r="C7" t="str">
            <v>kg</v>
          </cell>
          <cell r="D7">
            <v>11.588167675231572</v>
          </cell>
        </row>
        <row r="8">
          <cell r="A8" t="str">
            <v>ac.016</v>
          </cell>
          <cell r="B8" t="str">
            <v>acero en barras 10 mm</v>
          </cell>
          <cell r="C8" t="str">
            <v>tn</v>
          </cell>
          <cell r="D8">
            <v>12438.45362772979</v>
          </cell>
        </row>
        <row r="9">
          <cell r="A9" t="str">
            <v>ac.030</v>
          </cell>
          <cell r="B9" t="str">
            <v>malla Sima R92</v>
          </cell>
          <cell r="C9" t="str">
            <v>kg</v>
          </cell>
          <cell r="D9">
            <v>20.855406201072647</v>
          </cell>
        </row>
        <row r="10">
          <cell r="A10" t="str">
            <v>ac.034</v>
          </cell>
          <cell r="B10" t="str">
            <v>metal desplegado 0.75mx2.00m.</v>
          </cell>
          <cell r="C10" t="str">
            <v>u</v>
          </cell>
          <cell r="D10">
            <v>22.563390961144336</v>
          </cell>
        </row>
        <row r="11">
          <cell r="A11" t="str">
            <v>ac.040</v>
          </cell>
          <cell r="B11" t="str">
            <v>malla Sima Q92</v>
          </cell>
          <cell r="C11" t="str">
            <v>kg</v>
          </cell>
          <cell r="D11">
            <v>18.677689295765262</v>
          </cell>
        </row>
        <row r="12">
          <cell r="A12" t="str">
            <v>ac.050</v>
          </cell>
          <cell r="B12" t="str">
            <v>clavos P.P. 2"</v>
          </cell>
          <cell r="C12" t="str">
            <v>kg</v>
          </cell>
          <cell r="D12">
            <v>20.28</v>
          </cell>
        </row>
        <row r="13">
          <cell r="A13" t="str">
            <v>ac.051</v>
          </cell>
          <cell r="B13" t="str">
            <v>clavos P.P. 2 1/2"</v>
          </cell>
          <cell r="C13" t="str">
            <v>kg</v>
          </cell>
          <cell r="D13">
            <v>19.305785123966942</v>
          </cell>
        </row>
        <row r="14">
          <cell r="A14" t="str">
            <v>ac.060</v>
          </cell>
          <cell r="B14" t="str">
            <v>alambre romboidal 150x50x14</v>
          </cell>
          <cell r="C14" t="str">
            <v>m</v>
          </cell>
          <cell r="D14">
            <v>51.125376985808536</v>
          </cell>
        </row>
        <row r="15">
          <cell r="A15" t="str">
            <v>ac.061</v>
          </cell>
          <cell r="B15" t="str">
            <v>alambre negro Nº16</v>
          </cell>
          <cell r="C15" t="str">
            <v>kg</v>
          </cell>
          <cell r="D15">
            <v>15.890116122063246</v>
          </cell>
        </row>
        <row r="16">
          <cell r="A16" t="str">
            <v>ac.070</v>
          </cell>
          <cell r="B16" t="str">
            <v>alambre galvaniz. 16/14</v>
          </cell>
          <cell r="C16" t="str">
            <v>m</v>
          </cell>
          <cell r="D16">
            <v>1.1148245157534573</v>
          </cell>
        </row>
        <row r="17">
          <cell r="A17" t="str">
            <v>ac.071</v>
          </cell>
          <cell r="B17" t="str">
            <v>alambre galvaniz. 17/15</v>
          </cell>
          <cell r="C17" t="str">
            <v>ml</v>
          </cell>
          <cell r="D17">
            <v>1.1766694214876035</v>
          </cell>
        </row>
        <row r="18">
          <cell r="A18" t="str">
            <v>ac.080</v>
          </cell>
          <cell r="B18" t="str">
            <v>hierro planchuela 1/2"x1/8"</v>
          </cell>
          <cell r="C18" t="str">
            <v>m</v>
          </cell>
          <cell r="D18">
            <v>5.1181327499923137</v>
          </cell>
        </row>
        <row r="19">
          <cell r="A19" t="str">
            <v>ac.081</v>
          </cell>
          <cell r="B19" t="str">
            <v>hierro planchuela 5/8"x1/8"</v>
          </cell>
          <cell r="C19" t="str">
            <v>m</v>
          </cell>
          <cell r="D19">
            <v>6.1001723870050855</v>
          </cell>
        </row>
        <row r="20">
          <cell r="A20" t="str">
            <v>ac.089</v>
          </cell>
          <cell r="B20" t="str">
            <v>gancho "J" p/chapa galvanizada de 0,50</v>
          </cell>
          <cell r="C20" t="str">
            <v>u</v>
          </cell>
          <cell r="D20">
            <v>2.3737500000000136</v>
          </cell>
        </row>
        <row r="21">
          <cell r="A21" t="str">
            <v>ac.090</v>
          </cell>
          <cell r="B21" t="str">
            <v>gancho p/alambre tejido 3/8"x200 mm</v>
          </cell>
          <cell r="C21" t="str">
            <v>u</v>
          </cell>
          <cell r="D21">
            <v>7.259036400000034</v>
          </cell>
        </row>
        <row r="22">
          <cell r="A22" t="str">
            <v>ac.091</v>
          </cell>
          <cell r="B22" t="str">
            <v>torniquetas Nº7 aerea</v>
          </cell>
          <cell r="C22" t="str">
            <v>u</v>
          </cell>
          <cell r="D22">
            <v>27.256470588235224</v>
          </cell>
        </row>
        <row r="23">
          <cell r="A23" t="str">
            <v>ac.093</v>
          </cell>
          <cell r="B23" t="str">
            <v>acero p/pretens. Ø 7 mm</v>
          </cell>
          <cell r="C23" t="str">
            <v>tn</v>
          </cell>
          <cell r="D23">
            <v>14093.186394498172</v>
          </cell>
        </row>
        <row r="24">
          <cell r="A24" t="str">
            <v>ac.116</v>
          </cell>
          <cell r="B24" t="str">
            <v>Caño estructural 25x25x1,6 x 6 m</v>
          </cell>
          <cell r="C24" t="str">
            <v>m</v>
          </cell>
          <cell r="D24">
            <v>18.402650024229892</v>
          </cell>
        </row>
        <row r="25">
          <cell r="A25" t="str">
            <v>ac.117</v>
          </cell>
          <cell r="B25" t="str">
            <v>Caño estructural redondo 2"x1,2 x 6 m</v>
          </cell>
          <cell r="C25" t="str">
            <v>m</v>
          </cell>
          <cell r="D25">
            <v>23.641508825396002</v>
          </cell>
        </row>
        <row r="26">
          <cell r="A26" t="str">
            <v>ad.001</v>
          </cell>
          <cell r="B26" t="str">
            <v>antisol normalizado</v>
          </cell>
          <cell r="C26" t="str">
            <v>l</v>
          </cell>
          <cell r="D26">
            <v>14.539256198347108</v>
          </cell>
        </row>
        <row r="27">
          <cell r="A27" t="str">
            <v>ad.002</v>
          </cell>
          <cell r="B27" t="str">
            <v>acelerante de fragüe</v>
          </cell>
          <cell r="C27" t="str">
            <v>l</v>
          </cell>
          <cell r="D27">
            <v>14.231052572632672</v>
          </cell>
        </row>
        <row r="29">
          <cell r="A29" t="str">
            <v>rv.040</v>
          </cell>
          <cell r="B29" t="str">
            <v>Adoquin 10x10 Esf.4/7 Color gris o mixto (110kg por m2)</v>
          </cell>
          <cell r="C29" t="str">
            <v>m2</v>
          </cell>
          <cell r="D29">
            <v>155.37782334001591</v>
          </cell>
        </row>
        <row r="30">
          <cell r="A30" t="str">
            <v>ai.002</v>
          </cell>
          <cell r="B30" t="str">
            <v>membrana s/aluminio 4 mm espesor</v>
          </cell>
          <cell r="C30" t="str">
            <v>m2</v>
          </cell>
          <cell r="D30">
            <v>52.791073864300387</v>
          </cell>
        </row>
        <row r="31">
          <cell r="A31" t="str">
            <v>ai.003</v>
          </cell>
          <cell r="B31" t="str">
            <v>esmalte asfáltico (asfalto líquido en tacho de 4 litros)</v>
          </cell>
          <cell r="C31" t="str">
            <v>l</v>
          </cell>
          <cell r="D31">
            <v>52.791073864300387</v>
          </cell>
        </row>
        <row r="32">
          <cell r="A32" t="str">
            <v>ai.004</v>
          </cell>
          <cell r="B32" t="str">
            <v>hidrófugo</v>
          </cell>
          <cell r="C32" t="str">
            <v>l</v>
          </cell>
          <cell r="D32">
            <v>9.7622149809714323</v>
          </cell>
        </row>
        <row r="33">
          <cell r="A33" t="str">
            <v>ai.005</v>
          </cell>
          <cell r="B33" t="str">
            <v>membrana b/tejas c/aislac. térmica TBA5</v>
          </cell>
          <cell r="C33" t="str">
            <v>m2</v>
          </cell>
          <cell r="D33">
            <v>43.67</v>
          </cell>
        </row>
        <row r="35">
          <cell r="A35" t="str">
            <v>ai.007</v>
          </cell>
          <cell r="B35" t="str">
            <v>asfalto plástico p/juntas de pavimento</v>
          </cell>
          <cell r="C35" t="str">
            <v>kg</v>
          </cell>
          <cell r="D35">
            <v>23.118520448033294</v>
          </cell>
        </row>
        <row r="36">
          <cell r="A36" t="str">
            <v>ai.009</v>
          </cell>
          <cell r="B36" t="str">
            <v>plástico 100 micrones</v>
          </cell>
          <cell r="C36" t="str">
            <v>m2</v>
          </cell>
          <cell r="D36">
            <v>2.584904422206991</v>
          </cell>
        </row>
        <row r="37">
          <cell r="A37" t="str">
            <v>ai.010</v>
          </cell>
          <cell r="B37" t="str">
            <v>masilla</v>
          </cell>
          <cell r="C37" t="str">
            <v>kg</v>
          </cell>
          <cell r="D37">
            <v>7.8512396694214877</v>
          </cell>
        </row>
        <row r="38">
          <cell r="A38" t="str">
            <v>ai.012</v>
          </cell>
          <cell r="B38" t="str">
            <v>pintura asfáltica base acuosa</v>
          </cell>
          <cell r="C38" t="str">
            <v>l</v>
          </cell>
          <cell r="D38">
            <v>10.298712474850165</v>
          </cell>
        </row>
        <row r="39">
          <cell r="A39" t="str">
            <v>ai.014</v>
          </cell>
          <cell r="B39" t="str">
            <v>poliestireno expandido 20 mm</v>
          </cell>
          <cell r="C39" t="str">
            <v>m2</v>
          </cell>
          <cell r="D39">
            <v>25.950413223140494</v>
          </cell>
        </row>
        <row r="40">
          <cell r="A40" t="str">
            <v>ai.016</v>
          </cell>
          <cell r="B40" t="str">
            <v>placa spanacustic c/fibra vidrio 25 mm (1,22 x 0,61m)</v>
          </cell>
          <cell r="C40" t="str">
            <v>u</v>
          </cell>
          <cell r="D40">
            <v>75.421107861707469</v>
          </cell>
        </row>
        <row r="41">
          <cell r="A41" t="str">
            <v>ai.017</v>
          </cell>
          <cell r="B41" t="str">
            <v>microesfera de vidrio</v>
          </cell>
          <cell r="C41" t="str">
            <v>kg</v>
          </cell>
          <cell r="D41">
            <v>4.8564465121808889</v>
          </cell>
        </row>
        <row r="42">
          <cell r="A42" t="str">
            <v>ar.001</v>
          </cell>
          <cell r="B42" t="str">
            <v>arena gruesa</v>
          </cell>
          <cell r="C42" t="str">
            <v>m3</v>
          </cell>
          <cell r="D42">
            <v>207.45179063360882</v>
          </cell>
        </row>
        <row r="43">
          <cell r="A43" t="str">
            <v>ar.002</v>
          </cell>
          <cell r="B43" t="str">
            <v>material de subbase tamaño máx=2"- vial</v>
          </cell>
          <cell r="C43" t="str">
            <v>m3</v>
          </cell>
          <cell r="D43">
            <v>200.87668487876243</v>
          </cell>
        </row>
        <row r="44">
          <cell r="A44" t="str">
            <v>ar.003</v>
          </cell>
          <cell r="B44" t="str">
            <v>ripio zarandeado 1/3</v>
          </cell>
          <cell r="C44" t="str">
            <v>m3</v>
          </cell>
          <cell r="D44">
            <v>167.64462809917356</v>
          </cell>
        </row>
        <row r="45">
          <cell r="A45" t="str">
            <v>ar.004</v>
          </cell>
          <cell r="B45" t="str">
            <v>ripiosa</v>
          </cell>
          <cell r="C45" t="str">
            <v>m3</v>
          </cell>
          <cell r="D45">
            <v>189.17011019283748</v>
          </cell>
        </row>
        <row r="46">
          <cell r="A46" t="str">
            <v>ar.005</v>
          </cell>
          <cell r="B46" t="str">
            <v>enlame</v>
          </cell>
          <cell r="C46" t="str">
            <v>m3</v>
          </cell>
          <cell r="D46">
            <v>191.67</v>
          </cell>
        </row>
        <row r="47">
          <cell r="A47" t="str">
            <v>ar.006</v>
          </cell>
          <cell r="B47" t="str">
            <v>arena mediana</v>
          </cell>
          <cell r="C47" t="str">
            <v>m3</v>
          </cell>
          <cell r="D47">
            <v>207.45179063360882</v>
          </cell>
        </row>
        <row r="48">
          <cell r="A48" t="str">
            <v>ar.007</v>
          </cell>
          <cell r="B48" t="str">
            <v>arido p/base max 1 1/2"- vial</v>
          </cell>
          <cell r="C48" t="str">
            <v>m3</v>
          </cell>
          <cell r="D48">
            <v>182.32064633999997</v>
          </cell>
        </row>
        <row r="49">
          <cell r="A49" t="str">
            <v>ar.008</v>
          </cell>
          <cell r="B49" t="str">
            <v>material de subbase tamaño máx=11/2"-vial</v>
          </cell>
          <cell r="C49" t="str">
            <v>m3</v>
          </cell>
          <cell r="D49">
            <v>170.98051873024798</v>
          </cell>
        </row>
        <row r="50">
          <cell r="A50" t="str">
            <v>ar.009</v>
          </cell>
          <cell r="B50" t="str">
            <v>ripio lavado 1/5"</v>
          </cell>
          <cell r="C50" t="str">
            <v>m3</v>
          </cell>
          <cell r="D50">
            <v>167.64462809917356</v>
          </cell>
        </row>
        <row r="52">
          <cell r="A52" t="str">
            <v>ar.010</v>
          </cell>
          <cell r="B52" t="str">
            <v>piedra bola</v>
          </cell>
          <cell r="C52" t="str">
            <v>m3</v>
          </cell>
          <cell r="D52">
            <v>233.33333333333334</v>
          </cell>
        </row>
        <row r="53">
          <cell r="A53" t="str">
            <v>az.001</v>
          </cell>
          <cell r="B53" t="str">
            <v>azulejo 15x15 blanco</v>
          </cell>
          <cell r="C53" t="str">
            <v>m2</v>
          </cell>
          <cell r="D53">
            <v>67.554964862877483</v>
          </cell>
        </row>
        <row r="54">
          <cell r="A54" t="str">
            <v>bl.002</v>
          </cell>
          <cell r="B54" t="str">
            <v>bloque de H° de 19 x 19 x 39</v>
          </cell>
          <cell r="C54" t="str">
            <v>u</v>
          </cell>
          <cell r="D54">
            <v>15.193254862676351</v>
          </cell>
        </row>
        <row r="55">
          <cell r="A55" t="str">
            <v>bl.003</v>
          </cell>
          <cell r="B55" t="str">
            <v>viguetas pretensadas 3.90 m.</v>
          </cell>
          <cell r="C55" t="str">
            <v>m</v>
          </cell>
          <cell r="D55">
            <v>40.606266677711133</v>
          </cell>
        </row>
        <row r="56">
          <cell r="A56" t="str">
            <v>ca.001</v>
          </cell>
          <cell r="B56" t="str">
            <v>puerta tablero 0.90 x 2.00 cedro</v>
          </cell>
          <cell r="C56" t="str">
            <v>u</v>
          </cell>
          <cell r="D56">
            <v>3471.0743801652893</v>
          </cell>
        </row>
        <row r="58">
          <cell r="A58" t="str">
            <v>ca.003</v>
          </cell>
          <cell r="B58" t="str">
            <v xml:space="preserve">cerradura de seguridad </v>
          </cell>
          <cell r="C58" t="str">
            <v>u</v>
          </cell>
          <cell r="D58">
            <v>150.82644628099172</v>
          </cell>
        </row>
        <row r="59">
          <cell r="A59" t="str">
            <v>ca.008</v>
          </cell>
          <cell r="B59" t="str">
            <v>puerta placa 0,70 x 2,00</v>
          </cell>
          <cell r="C59" t="str">
            <v>u</v>
          </cell>
          <cell r="D59">
            <v>848.11739956400174</v>
          </cell>
        </row>
        <row r="60">
          <cell r="A60" t="str">
            <v>ca.013b</v>
          </cell>
          <cell r="B60" t="str">
            <v>ventana 2 H. abrir c/mco.met. 1,20x1,10</v>
          </cell>
          <cell r="C60" t="str">
            <v>u</v>
          </cell>
          <cell r="D60">
            <v>1161.9379512730331</v>
          </cell>
        </row>
        <row r="61">
          <cell r="A61" t="str">
            <v>ch.002</v>
          </cell>
          <cell r="B61" t="str">
            <v>chapa FºCº acanalada de 6 mm, de 1.10m.x 2.44m.</v>
          </cell>
          <cell r="C61" t="str">
            <v>u</v>
          </cell>
          <cell r="D61">
            <v>254.71593761260695</v>
          </cell>
        </row>
        <row r="62">
          <cell r="A62" t="str">
            <v>ch.004</v>
          </cell>
          <cell r="B62" t="str">
            <v>chapa de hierro N°16 DD de 1 x 2 m.</v>
          </cell>
          <cell r="C62" t="str">
            <v>kg</v>
          </cell>
          <cell r="D62">
            <v>13.170196280991734</v>
          </cell>
        </row>
        <row r="63">
          <cell r="A63" t="str">
            <v>ch.006</v>
          </cell>
          <cell r="B63" t="str">
            <v>chapa H°G° N°27, 3.05 x 1.10 m.</v>
          </cell>
          <cell r="C63" t="str">
            <v>u</v>
          </cell>
          <cell r="D63">
            <v>218.29728393456514</v>
          </cell>
        </row>
        <row r="64">
          <cell r="A64" t="str">
            <v>ch.010</v>
          </cell>
          <cell r="B64" t="str">
            <v>chapa de hierro N°18 DD de 1 x 2 m.</v>
          </cell>
          <cell r="C64" t="str">
            <v>kg</v>
          </cell>
          <cell r="D64">
            <v>13.137190082644628</v>
          </cell>
        </row>
        <row r="65">
          <cell r="A65" t="str">
            <v>ch.011</v>
          </cell>
          <cell r="B65" t="str">
            <v>caño estructural redondo 3" x 1,6 x 6mt.</v>
          </cell>
          <cell r="C65" t="str">
            <v>m</v>
          </cell>
          <cell r="D65">
            <v>46.028583096024057</v>
          </cell>
        </row>
        <row r="66">
          <cell r="A66" t="str">
            <v>ch.012</v>
          </cell>
          <cell r="B66" t="str">
            <v>caño estructural 40x80x1,6x 6 m</v>
          </cell>
          <cell r="C66" t="str">
            <v>u</v>
          </cell>
          <cell r="D66">
            <v>278.78269186379964</v>
          </cell>
        </row>
        <row r="67">
          <cell r="A67" t="str">
            <v>ch.013</v>
          </cell>
          <cell r="B67" t="str">
            <v>caño estructural 30x40x1,2x 6 m</v>
          </cell>
          <cell r="C67" t="str">
            <v>u</v>
          </cell>
          <cell r="D67">
            <v>123.368702197275</v>
          </cell>
        </row>
        <row r="68">
          <cell r="A68" t="str">
            <v>ch.020</v>
          </cell>
          <cell r="B68" t="str">
            <v>Perfil chapa galv. Solera de 35 mm x 2,60 m (para cielorraso)</v>
          </cell>
          <cell r="C68" t="str">
            <v>u</v>
          </cell>
          <cell r="D68">
            <v>26.940369028925822</v>
          </cell>
        </row>
        <row r="69">
          <cell r="A69" t="str">
            <v>ch.021</v>
          </cell>
          <cell r="B69" t="str">
            <v>Perfil chapa galv. Solera de 70 mm x 2,60 m (para pared)</v>
          </cell>
          <cell r="C69" t="str">
            <v>u</v>
          </cell>
          <cell r="D69">
            <v>37.087810531174718</v>
          </cell>
        </row>
        <row r="70">
          <cell r="A70" t="str">
            <v>el.009</v>
          </cell>
          <cell r="B70" t="str">
            <v>cable desnudo cobre 7x0,50 mm2</v>
          </cell>
          <cell r="C70" t="str">
            <v>u</v>
          </cell>
          <cell r="D70">
            <v>3.5613404781500724</v>
          </cell>
        </row>
        <row r="71">
          <cell r="A71" t="str">
            <v>el.010</v>
          </cell>
          <cell r="B71" t="str">
            <v>pilar de luz simple completo</v>
          </cell>
          <cell r="C71" t="str">
            <v>u</v>
          </cell>
          <cell r="D71">
            <v>700</v>
          </cell>
        </row>
        <row r="72">
          <cell r="A72" t="str">
            <v>el.020</v>
          </cell>
          <cell r="B72" t="str">
            <v>caja medidor 220V policarbonato EDESA</v>
          </cell>
          <cell r="C72" t="str">
            <v>u</v>
          </cell>
          <cell r="D72">
            <v>128.44</v>
          </cell>
        </row>
        <row r="73">
          <cell r="A73" t="str">
            <v>el.022</v>
          </cell>
          <cell r="B73" t="str">
            <v>cable cobre desnudo 7 x 0,85 mm2</v>
          </cell>
          <cell r="C73" t="str">
            <v>m</v>
          </cell>
          <cell r="D73">
            <v>8.8709502944448708</v>
          </cell>
        </row>
        <row r="74">
          <cell r="A74" t="str">
            <v>el.023</v>
          </cell>
          <cell r="B74" t="str">
            <v>cable cobre aislado 1 x 2.5 mm2.</v>
          </cell>
          <cell r="C74" t="str">
            <v>m</v>
          </cell>
          <cell r="D74">
            <v>5.163017593152234</v>
          </cell>
        </row>
        <row r="75">
          <cell r="A75" t="str">
            <v>el.024</v>
          </cell>
          <cell r="B75" t="str">
            <v xml:space="preserve">CABLE 2*4 SUBTERRANEO           </v>
          </cell>
          <cell r="C75" t="str">
            <v>m</v>
          </cell>
          <cell r="D75">
            <v>22.689399638063414</v>
          </cell>
        </row>
        <row r="76">
          <cell r="A76" t="str">
            <v>el.027</v>
          </cell>
          <cell r="B76" t="str">
            <v>CABLE     1*1.5 $*MT...............</v>
          </cell>
          <cell r="C76" t="str">
            <v>u</v>
          </cell>
          <cell r="D76">
            <v>3.1449333355113804</v>
          </cell>
        </row>
        <row r="77">
          <cell r="A77" t="str">
            <v>el.057</v>
          </cell>
          <cell r="B77" t="str">
            <v>caja octogonal chica ch.20</v>
          </cell>
          <cell r="C77" t="str">
            <v>u</v>
          </cell>
          <cell r="D77">
            <v>6.1155335065384318</v>
          </cell>
        </row>
        <row r="78">
          <cell r="A78" t="str">
            <v>el.058</v>
          </cell>
          <cell r="B78" t="str">
            <v>conector hierro 3/4"</v>
          </cell>
          <cell r="C78" t="str">
            <v>u</v>
          </cell>
          <cell r="D78">
            <v>3.1025870842046297</v>
          </cell>
        </row>
        <row r="79">
          <cell r="A79" t="str">
            <v>el.059</v>
          </cell>
          <cell r="B79" t="str">
            <v>caja octogonal grande ch.20</v>
          </cell>
          <cell r="C79" t="str">
            <v>u</v>
          </cell>
          <cell r="D79">
            <v>11.640102090422946</v>
          </cell>
        </row>
        <row r="80">
          <cell r="A80" t="str">
            <v>el.060</v>
          </cell>
          <cell r="B80" t="str">
            <v>caja rectangular 10 x 5 x 4.5</v>
          </cell>
          <cell r="C80" t="str">
            <v>u</v>
          </cell>
          <cell r="D80">
            <v>7.1900826446280988</v>
          </cell>
        </row>
        <row r="81">
          <cell r="A81" t="str">
            <v>el.072</v>
          </cell>
          <cell r="B81" t="str">
            <v>caño semipesado 5/8" x 3 m.</v>
          </cell>
          <cell r="C81" t="str">
            <v>u</v>
          </cell>
          <cell r="D81">
            <v>50.097860477527092</v>
          </cell>
        </row>
        <row r="82">
          <cell r="A82" t="str">
            <v>el.073</v>
          </cell>
          <cell r="B82" t="str">
            <v>caño semipesado 3/4" x 3 m.</v>
          </cell>
          <cell r="C82" t="str">
            <v>u</v>
          </cell>
          <cell r="D82">
            <v>62.763253521666194</v>
          </cell>
        </row>
        <row r="83">
          <cell r="A83" t="str">
            <v>el.100</v>
          </cell>
          <cell r="B83" t="str">
            <v>interruptor termomagnético DIN 1x10 A</v>
          </cell>
          <cell r="C83" t="str">
            <v>u</v>
          </cell>
          <cell r="D83">
            <v>53.215473501845516</v>
          </cell>
        </row>
        <row r="84">
          <cell r="A84" t="str">
            <v>el.108</v>
          </cell>
          <cell r="B84" t="str">
            <v>llave 1 punto y toma 10 A</v>
          </cell>
          <cell r="C84" t="str">
            <v>u</v>
          </cell>
          <cell r="D84">
            <v>29.449586776859505</v>
          </cell>
        </row>
        <row r="85">
          <cell r="A85" t="str">
            <v>el.149</v>
          </cell>
          <cell r="B85" t="str">
            <v>gabinete completo p/ 12 medidores</v>
          </cell>
          <cell r="C85" t="str">
            <v>u</v>
          </cell>
          <cell r="D85">
            <v>19630.504025688584</v>
          </cell>
        </row>
        <row r="86">
          <cell r="A86" t="str">
            <v>el.151</v>
          </cell>
          <cell r="B86" t="str">
            <v>JABALINA SIMPLE 5/8*1000 FACBSA (R.D)</v>
          </cell>
          <cell r="C86" t="str">
            <v>u</v>
          </cell>
          <cell r="D86">
            <v>87.493145231547956</v>
          </cell>
        </row>
        <row r="87">
          <cell r="A87" t="str">
            <v>el.152</v>
          </cell>
          <cell r="B87" t="str">
            <v>CANO BAJADA MONOF.2BOCA 1.1/4*3 COMPLETO</v>
          </cell>
          <cell r="C87" t="str">
            <v>u</v>
          </cell>
          <cell r="D87">
            <v>281.44690082644627</v>
          </cell>
        </row>
        <row r="88">
          <cell r="A88" t="str">
            <v>el.153</v>
          </cell>
          <cell r="B88" t="str">
            <v>CAJA TABLERO DE 16 X 21 CM.</v>
          </cell>
          <cell r="C88" t="str">
            <v>u</v>
          </cell>
        </row>
        <row r="89">
          <cell r="A89" t="str">
            <v>el.157</v>
          </cell>
          <cell r="B89" t="str">
            <v>CABLE COBRE DESNUDO 1,37 mm 7*0,50.$*MT.</v>
          </cell>
          <cell r="C89" t="str">
            <v>u</v>
          </cell>
        </row>
        <row r="90">
          <cell r="A90" t="str">
            <v>el.158</v>
          </cell>
          <cell r="B90" t="str">
            <v>CABLE COBRE DESNUDO 3,5mm 7*0,80.$*MT.</v>
          </cell>
          <cell r="C90" t="str">
            <v>u</v>
          </cell>
        </row>
        <row r="91">
          <cell r="A91" t="str">
            <v>el.159</v>
          </cell>
          <cell r="B91" t="str">
            <v>FLORON PLAST REDO BCO.</v>
          </cell>
          <cell r="C91" t="str">
            <v>u</v>
          </cell>
          <cell r="D91">
            <v>6.1570247933884303</v>
          </cell>
        </row>
        <row r="92">
          <cell r="A92" t="str">
            <v>el.160</v>
          </cell>
          <cell r="B92" t="str">
            <v>ARTEFACTO FLUORESCENTE 2x40 W COMPLETO</v>
          </cell>
          <cell r="C92" t="str">
            <v>u</v>
          </cell>
          <cell r="D92">
            <v>324.29787523395572</v>
          </cell>
        </row>
        <row r="93">
          <cell r="A93" t="str">
            <v>el.161</v>
          </cell>
          <cell r="B93" t="str">
            <v>LLAVE 1 PTO.EXT.LUMIN.MIG.1787 PLASNAVI</v>
          </cell>
          <cell r="C93" t="str">
            <v>u</v>
          </cell>
          <cell r="D93">
            <v>15.625201080478488</v>
          </cell>
        </row>
        <row r="94">
          <cell r="A94" t="str">
            <v>el.162</v>
          </cell>
          <cell r="B94" t="str">
            <v>LLAVE 2 PTOS.EXT.LUMIN.MIG.1788 PLASNAVI</v>
          </cell>
          <cell r="C94" t="str">
            <v>u</v>
          </cell>
          <cell r="D94">
            <v>15.625201080478488</v>
          </cell>
        </row>
        <row r="96">
          <cell r="A96" t="str">
            <v>el.164</v>
          </cell>
          <cell r="B96" t="str">
            <v>ROSETA DE MADERA REDONDA 10 CM</v>
          </cell>
          <cell r="C96" t="str">
            <v>u</v>
          </cell>
          <cell r="D96">
            <v>3.2692441942194224</v>
          </cell>
        </row>
        <row r="97">
          <cell r="A97" t="str">
            <v>el.165</v>
          </cell>
          <cell r="B97" t="str">
            <v xml:space="preserve">PORTALAMPARA BAK.3 PZ.NEGRO 515 </v>
          </cell>
          <cell r="C97" t="str">
            <v>u</v>
          </cell>
          <cell r="D97">
            <v>10.98</v>
          </cell>
        </row>
        <row r="98">
          <cell r="A98" t="str">
            <v>el.166</v>
          </cell>
          <cell r="B98" t="str">
            <v>RECEPTACULO CURVO NEG BAK.584</v>
          </cell>
          <cell r="C98" t="str">
            <v>u</v>
          </cell>
          <cell r="D98">
            <v>12.558884297520661</v>
          </cell>
        </row>
        <row r="99">
          <cell r="A99" t="str">
            <v>el.167</v>
          </cell>
          <cell r="B99" t="str">
            <v>CAÑO 3/4 SEMIPESADO X 3 MTS</v>
          </cell>
          <cell r="C99" t="str">
            <v>u</v>
          </cell>
        </row>
        <row r="100">
          <cell r="A100" t="str">
            <v>el.168</v>
          </cell>
          <cell r="B100" t="str">
            <v>CONECTORES HIERRO DE 5/8"</v>
          </cell>
          <cell r="C100" t="str">
            <v>u</v>
          </cell>
          <cell r="D100">
            <v>2.6760549343704421</v>
          </cell>
        </row>
        <row r="101">
          <cell r="A101" t="str">
            <v>el169</v>
          </cell>
          <cell r="B101" t="str">
            <v>CONECTORES HIERRO DE 3/4"</v>
          </cell>
          <cell r="C101" t="str">
            <v>u</v>
          </cell>
          <cell r="D101">
            <v>24.316713143410723</v>
          </cell>
        </row>
        <row r="102">
          <cell r="A102" t="str">
            <v>el.170</v>
          </cell>
          <cell r="B102" t="str">
            <v>CAJA CUADRADAS 10*10 N°20</v>
          </cell>
          <cell r="C102" t="str">
            <v>u</v>
          </cell>
          <cell r="D102">
            <v>14.068964511424404</v>
          </cell>
        </row>
        <row r="103">
          <cell r="A103" t="str">
            <v>el.171</v>
          </cell>
          <cell r="B103" t="str">
            <v>Caño flexible Ref. naranja 3/4"</v>
          </cell>
          <cell r="C103" t="str">
            <v>u</v>
          </cell>
          <cell r="D103">
            <v>4.5429820000000003</v>
          </cell>
        </row>
        <row r="104">
          <cell r="A104" t="str">
            <v>el.172</v>
          </cell>
          <cell r="B104" t="str">
            <v>Caja rectangular CH.20</v>
          </cell>
          <cell r="C104" t="str">
            <v>u</v>
          </cell>
          <cell r="D104">
            <v>6.282711633165829</v>
          </cell>
        </row>
        <row r="105">
          <cell r="A105" t="str">
            <v>el.175b</v>
          </cell>
          <cell r="B105" t="str">
            <v>CABLE     1*1 $*MT.................</v>
          </cell>
          <cell r="C105" t="str">
            <v>u</v>
          </cell>
          <cell r="D105">
            <v>24.316713143410723</v>
          </cell>
        </row>
        <row r="106">
          <cell r="A106" t="str">
            <v>eq.001b</v>
          </cell>
          <cell r="B106" t="str">
            <v>camión Ford 14000 Diesel</v>
          </cell>
          <cell r="C106" t="str">
            <v>u</v>
          </cell>
          <cell r="D106">
            <v>768325.21252125234</v>
          </cell>
        </row>
        <row r="107">
          <cell r="A107" t="str">
            <v>eq.001'</v>
          </cell>
          <cell r="B107" t="str">
            <v>camión Ford 14000 Diesel</v>
          </cell>
          <cell r="C107" t="str">
            <v>h</v>
          </cell>
          <cell r="D107">
            <v>683514.30514986336</v>
          </cell>
        </row>
        <row r="108">
          <cell r="A108" t="str">
            <v>eq.002b</v>
          </cell>
          <cell r="B108" t="str">
            <v>equipo volquete BACO 7 m3</v>
          </cell>
          <cell r="C108" t="str">
            <v>u</v>
          </cell>
          <cell r="D108">
            <v>143480.78634530123</v>
          </cell>
        </row>
        <row r="109">
          <cell r="A109" t="str">
            <v>eq.003</v>
          </cell>
          <cell r="B109" t="str">
            <v>canasta 1 (camión volcador)</v>
          </cell>
          <cell r="C109" t="str">
            <v>h</v>
          </cell>
          <cell r="D109">
            <v>601.6779195647282</v>
          </cell>
        </row>
        <row r="110">
          <cell r="A110" t="str">
            <v>eq.004</v>
          </cell>
          <cell r="B110" t="str">
            <v>canasta 2 (mixer 5m3)</v>
          </cell>
          <cell r="C110" t="str">
            <v>h</v>
          </cell>
          <cell r="D110">
            <v>878.59003810242223</v>
          </cell>
        </row>
        <row r="111">
          <cell r="A111" t="str">
            <v>eq.005</v>
          </cell>
          <cell r="B111" t="str">
            <v>canasta 3 (retroexcavadora 87 HP)</v>
          </cell>
          <cell r="C111" t="str">
            <v>h</v>
          </cell>
          <cell r="D111">
            <v>503.49993626961498</v>
          </cell>
        </row>
        <row r="112">
          <cell r="A112" t="str">
            <v>eq.006</v>
          </cell>
          <cell r="B112" t="str">
            <v>gasoil</v>
          </cell>
          <cell r="C112" t="str">
            <v>l</v>
          </cell>
          <cell r="D112">
            <v>9.7851239669421481</v>
          </cell>
        </row>
        <row r="113">
          <cell r="A113" t="str">
            <v>eq.007</v>
          </cell>
          <cell r="B113" t="str">
            <v>retroexcavadora 87 H.P.</v>
          </cell>
          <cell r="C113" t="str">
            <v>u</v>
          </cell>
          <cell r="D113">
            <v>1357861.8196435801</v>
          </cell>
        </row>
        <row r="114">
          <cell r="A114" t="str">
            <v>eq.008</v>
          </cell>
          <cell r="B114" t="str">
            <v>retroexcavadora 87 H.P.</v>
          </cell>
          <cell r="C114" t="str">
            <v>h</v>
          </cell>
          <cell r="D114">
            <v>503.49993626961498</v>
          </cell>
        </row>
        <row r="115">
          <cell r="A115" t="str">
            <v>eq.009</v>
          </cell>
          <cell r="B115" t="str">
            <v>motoniveladora 180 H.P.</v>
          </cell>
          <cell r="C115" t="str">
            <v>u</v>
          </cell>
          <cell r="D115">
            <v>2203760.3305785125</v>
          </cell>
        </row>
        <row r="116">
          <cell r="A116" t="str">
            <v>eq.010</v>
          </cell>
          <cell r="B116" t="str">
            <v>motoniveladora</v>
          </cell>
          <cell r="C116" t="str">
            <v>h</v>
          </cell>
          <cell r="D116">
            <v>788.04391078512401</v>
          </cell>
        </row>
        <row r="117">
          <cell r="A117" t="str">
            <v>eq.011</v>
          </cell>
          <cell r="B117" t="str">
            <v>camión volcador 140 H.P.</v>
          </cell>
          <cell r="C117" t="str">
            <v>u</v>
          </cell>
          <cell r="D117">
            <v>1334550.0451733067</v>
          </cell>
        </row>
        <row r="118">
          <cell r="A118" t="str">
            <v>eq.012</v>
          </cell>
          <cell r="B118" t="str">
            <v>camión volcador 140 H.P.</v>
          </cell>
          <cell r="C118" t="str">
            <v>h</v>
          </cell>
          <cell r="D118">
            <v>601.6779195647282</v>
          </cell>
        </row>
        <row r="119">
          <cell r="A119" t="str">
            <v>eq.013</v>
          </cell>
          <cell r="B119" t="str">
            <v>pala cargadora 140 H.P.</v>
          </cell>
          <cell r="C119" t="str">
            <v>u</v>
          </cell>
          <cell r="D119">
            <v>1711071.734991065</v>
          </cell>
        </row>
        <row r="120">
          <cell r="A120" t="str">
            <v>eq.014</v>
          </cell>
          <cell r="B120" t="str">
            <v>pala cargadora 140 H.P.</v>
          </cell>
          <cell r="C120" t="str">
            <v>h</v>
          </cell>
          <cell r="D120">
            <v>579.90556359747882</v>
          </cell>
        </row>
        <row r="121">
          <cell r="A121" t="str">
            <v>eq.015</v>
          </cell>
          <cell r="B121" t="str">
            <v>rodillo neumático autopropulsado 70 HP</v>
          </cell>
          <cell r="C121" t="str">
            <v>u</v>
          </cell>
          <cell r="D121">
            <v>1085953.9079062985</v>
          </cell>
        </row>
        <row r="122">
          <cell r="A122" t="str">
            <v>eq.016</v>
          </cell>
          <cell r="B122" t="str">
            <v>rodillo neumático autopropulsado 70 HP</v>
          </cell>
          <cell r="C122" t="str">
            <v>h</v>
          </cell>
          <cell r="D122">
            <v>367.19870781063469</v>
          </cell>
        </row>
        <row r="123">
          <cell r="A123" t="str">
            <v>eq.017</v>
          </cell>
          <cell r="B123" t="str">
            <v>vibrocompactador autopropulsado 120 HP</v>
          </cell>
          <cell r="C123" t="str">
            <v>u</v>
          </cell>
          <cell r="D123">
            <v>1529204.0173876428</v>
          </cell>
        </row>
        <row r="124">
          <cell r="A124" t="str">
            <v>eq.018</v>
          </cell>
          <cell r="B124" t="str">
            <v>vibrocompactador autopropulsado 120 HP</v>
          </cell>
          <cell r="C124" t="str">
            <v>h</v>
          </cell>
          <cell r="D124">
            <v>518.71912925384538</v>
          </cell>
        </row>
        <row r="125">
          <cell r="A125" t="str">
            <v>eq.019</v>
          </cell>
          <cell r="B125" t="str">
            <v>camión mixer 5 m3   240 H.P.</v>
          </cell>
          <cell r="C125" t="str">
            <v>u</v>
          </cell>
          <cell r="D125">
            <v>2014662.2337009406</v>
          </cell>
        </row>
        <row r="126">
          <cell r="A126" t="str">
            <v>eq.020</v>
          </cell>
          <cell r="B126" t="str">
            <v>mixer hormigón 5 m3</v>
          </cell>
          <cell r="C126" t="str">
            <v>h</v>
          </cell>
          <cell r="D126">
            <v>878.59003810242223</v>
          </cell>
        </row>
        <row r="127">
          <cell r="A127" t="str">
            <v>eq.021</v>
          </cell>
          <cell r="B127" t="str">
            <v>planta elaboradora de hormigón 60 H.P.</v>
          </cell>
          <cell r="C127" t="str">
            <v>u</v>
          </cell>
          <cell r="D127">
            <v>823856.30556135415</v>
          </cell>
        </row>
        <row r="128">
          <cell r="A128" t="str">
            <v>eq.022</v>
          </cell>
          <cell r="B128" t="str">
            <v>planta eleboradora de hormigón</v>
          </cell>
          <cell r="C128" t="str">
            <v>h</v>
          </cell>
          <cell r="D128">
            <v>314.93616064167702</v>
          </cell>
        </row>
        <row r="129">
          <cell r="A129" t="str">
            <v>eq.024</v>
          </cell>
          <cell r="B129" t="str">
            <v>topadora D-7  200 H.P.</v>
          </cell>
          <cell r="C129" t="str">
            <v>u</v>
          </cell>
          <cell r="D129">
            <v>2998175.7969136131</v>
          </cell>
        </row>
        <row r="130">
          <cell r="A130" t="str">
            <v>eq.025</v>
          </cell>
          <cell r="B130" t="str">
            <v>topadora D-7  200 H.P.</v>
          </cell>
          <cell r="C130" t="str">
            <v>h</v>
          </cell>
          <cell r="D130">
            <v>857.33889263087099</v>
          </cell>
        </row>
        <row r="131">
          <cell r="A131" t="str">
            <v>eq.026b</v>
          </cell>
          <cell r="B131" t="str">
            <v>aserradora pavimento 8 H.P.</v>
          </cell>
          <cell r="C131" t="str">
            <v>u</v>
          </cell>
          <cell r="D131">
            <v>29074.932407999997</v>
          </cell>
        </row>
        <row r="133">
          <cell r="A133" t="str">
            <v>eq.028b</v>
          </cell>
          <cell r="B133" t="str">
            <v>bomba a explosión 5 H. P.</v>
          </cell>
          <cell r="C133" t="str">
            <v>u</v>
          </cell>
          <cell r="D133">
            <v>7500.6787330316747</v>
          </cell>
        </row>
        <row r="135">
          <cell r="A135" t="str">
            <v>eq.030</v>
          </cell>
          <cell r="B135" t="str">
            <v>camión con acoplado 15m3  312 H.P.</v>
          </cell>
          <cell r="C135" t="str">
            <v>u</v>
          </cell>
          <cell r="D135">
            <v>2237822.8932517362</v>
          </cell>
        </row>
        <row r="136">
          <cell r="A136" t="str">
            <v>eq.031</v>
          </cell>
          <cell r="B136" t="str">
            <v>camión con acoplado 15m3  312 H.P.</v>
          </cell>
          <cell r="C136" t="str">
            <v>h</v>
          </cell>
          <cell r="D136">
            <v>304887.32890952361</v>
          </cell>
        </row>
        <row r="137">
          <cell r="A137" t="str">
            <v>eq.040</v>
          </cell>
          <cell r="B137" t="str">
            <v>plancha vibradora a explosión 6 H.P.</v>
          </cell>
          <cell r="C137" t="str">
            <v>u</v>
          </cell>
          <cell r="D137">
            <v>28622.004887712272</v>
          </cell>
        </row>
        <row r="138">
          <cell r="A138" t="str">
            <v>eq.041</v>
          </cell>
          <cell r="B138" t="str">
            <v>plancha vibradora a explosión 6 H.P.</v>
          </cell>
          <cell r="C138" t="str">
            <v>h</v>
          </cell>
          <cell r="D138">
            <v>20917.559117699999</v>
          </cell>
        </row>
        <row r="139">
          <cell r="A139" t="str">
            <v>eq.044b</v>
          </cell>
          <cell r="B139" t="str">
            <v>regla vibradora 8 H.P.</v>
          </cell>
          <cell r="C139" t="str">
            <v>u</v>
          </cell>
          <cell r="D139">
            <v>90522.98000000001</v>
          </cell>
        </row>
        <row r="141">
          <cell r="A141" t="str">
            <v>eq.048</v>
          </cell>
          <cell r="B141" t="str">
            <v>rodillo neumático de arrastre</v>
          </cell>
          <cell r="C141" t="str">
            <v>u</v>
          </cell>
          <cell r="D141">
            <v>282100.6204406349</v>
          </cell>
        </row>
        <row r="143">
          <cell r="A143" t="str">
            <v>eq.050</v>
          </cell>
          <cell r="B143" t="str">
            <v>rodillo pata de cabra de arrastre</v>
          </cell>
          <cell r="C143" t="str">
            <v>u</v>
          </cell>
          <cell r="D143">
            <v>183253.78054460994</v>
          </cell>
        </row>
        <row r="145">
          <cell r="A145" t="str">
            <v>eq.052</v>
          </cell>
          <cell r="B145" t="str">
            <v>rodillo vibrador de arrastre 60 H.P.</v>
          </cell>
          <cell r="C145" t="str">
            <v>u</v>
          </cell>
          <cell r="D145">
            <v>207687.41539845715</v>
          </cell>
        </row>
        <row r="147">
          <cell r="A147" t="str">
            <v>eq.054</v>
          </cell>
          <cell r="B147" t="str">
            <v>tanque acoplado 10000 litros</v>
          </cell>
          <cell r="C147" t="str">
            <v>u</v>
          </cell>
          <cell r="D147">
            <v>92068.894231712722</v>
          </cell>
        </row>
        <row r="148">
          <cell r="A148" t="str">
            <v>eq.055</v>
          </cell>
          <cell r="B148" t="str">
            <v>tanque acoplado 10000 litros</v>
          </cell>
          <cell r="C148" t="str">
            <v>h</v>
          </cell>
          <cell r="D148">
            <v>118684.76171037959</v>
          </cell>
        </row>
        <row r="149">
          <cell r="A149" t="str">
            <v>eq.058b</v>
          </cell>
          <cell r="B149" t="str">
            <v>tractor engomado 100 H.P.</v>
          </cell>
          <cell r="C149" t="str">
            <v>u</v>
          </cell>
          <cell r="D149">
            <v>1075922.5922592261</v>
          </cell>
        </row>
        <row r="151">
          <cell r="A151" t="str">
            <v>eq.060b</v>
          </cell>
          <cell r="B151" t="str">
            <v>vibrador inmersión a nafta 4 H.P.</v>
          </cell>
          <cell r="C151" t="str">
            <v>u</v>
          </cell>
          <cell r="D151">
            <v>23084.640458801176</v>
          </cell>
        </row>
        <row r="153">
          <cell r="A153" t="str">
            <v>eq.062</v>
          </cell>
          <cell r="B153" t="str">
            <v>martillo neumático</v>
          </cell>
          <cell r="C153" t="str">
            <v>u</v>
          </cell>
          <cell r="D153">
            <v>28130.428104009901</v>
          </cell>
        </row>
        <row r="157">
          <cell r="A157" t="str">
            <v>eq.066b</v>
          </cell>
          <cell r="B157" t="str">
            <v>motocompresor tipo P185 WR</v>
          </cell>
          <cell r="C157" t="str">
            <v>u</v>
          </cell>
          <cell r="D157">
            <v>223552.80528052806</v>
          </cell>
        </row>
        <row r="161">
          <cell r="A161" t="str">
            <v>eq.070b</v>
          </cell>
          <cell r="B161" t="str">
            <v>equipo regador de agua  cap. 6000 lt</v>
          </cell>
          <cell r="C161" t="str">
            <v>u</v>
          </cell>
          <cell r="D161">
            <v>172850.53454838047</v>
          </cell>
        </row>
        <row r="162">
          <cell r="D162">
            <v>923.96694214876038</v>
          </cell>
        </row>
        <row r="163">
          <cell r="A163" t="str">
            <v>eq.072b</v>
          </cell>
          <cell r="B163" t="str">
            <v>equipo regador de asfalto cap 5000 lt</v>
          </cell>
          <cell r="C163" t="str">
            <v>u</v>
          </cell>
          <cell r="D163">
            <v>479397.45375580649</v>
          </cell>
        </row>
        <row r="165">
          <cell r="A165" t="str">
            <v>eq.074b</v>
          </cell>
          <cell r="B165" t="str">
            <v>barredora sopladora</v>
          </cell>
          <cell r="C165" t="str">
            <v>u</v>
          </cell>
          <cell r="D165">
            <v>335397.38973784231</v>
          </cell>
        </row>
        <row r="167">
          <cell r="A167" t="str">
            <v>eq.076</v>
          </cell>
          <cell r="B167" t="str">
            <v>Compactadora de Suelo Rodillo Liso 145 HP CS 533 D</v>
          </cell>
          <cell r="C167" t="str">
            <v>u</v>
          </cell>
          <cell r="D167">
            <v>1256956.5</v>
          </cell>
        </row>
        <row r="169">
          <cell r="A169" t="str">
            <v>eq.078</v>
          </cell>
          <cell r="B169" t="str">
            <v>camioneta pick up cabina simple</v>
          </cell>
          <cell r="C169" t="str">
            <v>u</v>
          </cell>
          <cell r="D169">
            <v>281292.9626295963</v>
          </cell>
        </row>
        <row r="171">
          <cell r="A171" t="str">
            <v>eq.080</v>
          </cell>
          <cell r="B171" t="str">
            <v>nafta super</v>
          </cell>
          <cell r="C171" t="str">
            <v>l</v>
          </cell>
          <cell r="D171">
            <v>11.06611570247934</v>
          </cell>
        </row>
        <row r="172">
          <cell r="A172" t="str">
            <v>eq.082</v>
          </cell>
          <cell r="B172" t="str">
            <v>rastra de disco DUMAIRE R-10(TATU) de 40 x 26"</v>
          </cell>
          <cell r="C172" t="str">
            <v>u</v>
          </cell>
          <cell r="D172">
            <v>263003.300330033</v>
          </cell>
        </row>
        <row r="176">
          <cell r="A176" t="str">
            <v>eq.086</v>
          </cell>
          <cell r="B176" t="str">
            <v>vibrador de placa Waker BPS</v>
          </cell>
          <cell r="C176" t="str">
            <v>u</v>
          </cell>
          <cell r="D176">
            <v>47261.054597327638</v>
          </cell>
        </row>
        <row r="178">
          <cell r="A178" t="str">
            <v>eq.088</v>
          </cell>
          <cell r="B178" t="str">
            <v xml:space="preserve">planta de asfalto 80 Tn/h c/filtro de manga </v>
          </cell>
          <cell r="C178" t="str">
            <v>u</v>
          </cell>
          <cell r="D178">
            <v>4951199.4436312951</v>
          </cell>
        </row>
        <row r="179">
          <cell r="A179" t="str">
            <v>eq.089</v>
          </cell>
          <cell r="B179" t="str">
            <v xml:space="preserve">planta de asfalto 80 Tn/h c/filtro de manga </v>
          </cell>
          <cell r="C179" t="str">
            <v>h</v>
          </cell>
          <cell r="D179">
            <v>8335973.1175303068</v>
          </cell>
        </row>
        <row r="180">
          <cell r="A180" t="str">
            <v>eq.090</v>
          </cell>
          <cell r="B180" t="str">
            <v>Grúa hidráulica Hidrogrubert N 10000 - Tm</v>
          </cell>
          <cell r="C180" t="str">
            <v>u</v>
          </cell>
          <cell r="D180">
            <v>310414.29934848699</v>
          </cell>
        </row>
        <row r="181">
          <cell r="A181" t="str">
            <v>eq.100</v>
          </cell>
          <cell r="B181" t="str">
            <v>Grúa hidráulica Hidrogrubert N 10000 - Tm</v>
          </cell>
          <cell r="C181" t="str">
            <v>h</v>
          </cell>
          <cell r="D181">
            <v>517.06828701477741</v>
          </cell>
        </row>
        <row r="182">
          <cell r="A182" t="str">
            <v>eq.102</v>
          </cell>
          <cell r="B182" t="str">
            <v>terminadora de asfalto CIBER SA 115 CR serie 135</v>
          </cell>
          <cell r="C182" t="str">
            <v>u</v>
          </cell>
          <cell r="D182">
            <v>2262158.1185139972</v>
          </cell>
        </row>
        <row r="183">
          <cell r="A183" t="str">
            <v>eq.103</v>
          </cell>
          <cell r="B183" t="str">
            <v>terminadora de asfalto CIBER 115CR serie 135</v>
          </cell>
          <cell r="C183" t="str">
            <v>h</v>
          </cell>
          <cell r="D183">
            <v>3842089.1230191598</v>
          </cell>
        </row>
        <row r="184">
          <cell r="A184" t="str">
            <v>eq.104</v>
          </cell>
          <cell r="B184" t="str">
            <v>retroexcavadora s/oruga 140 HP 0,80m3 (CAT 320)</v>
          </cell>
          <cell r="C184" t="str">
            <v>u</v>
          </cell>
          <cell r="D184">
            <v>1820610.0000000002</v>
          </cell>
        </row>
        <row r="185">
          <cell r="A185" t="str">
            <v>eq.105</v>
          </cell>
          <cell r="B185" t="str">
            <v>retroexcavadora s/oruga 140 HP 0,80m3</v>
          </cell>
          <cell r="C185" t="str">
            <v>h</v>
          </cell>
          <cell r="D185">
            <v>567.8081516198348</v>
          </cell>
        </row>
        <row r="186">
          <cell r="A186" t="str">
            <v>eq.106</v>
          </cell>
          <cell r="B186" t="str">
            <v>camión M. Benz 1218-42</v>
          </cell>
          <cell r="C186" t="str">
            <v>u</v>
          </cell>
          <cell r="D186">
            <v>725000</v>
          </cell>
        </row>
        <row r="187">
          <cell r="A187" t="str">
            <v>eq.107</v>
          </cell>
          <cell r="B187" t="str">
            <v>camión M. Benz 1620-45</v>
          </cell>
          <cell r="C187" t="str">
            <v>u</v>
          </cell>
          <cell r="D187">
            <v>823668.30016334972</v>
          </cell>
        </row>
        <row r="188">
          <cell r="A188" t="str">
            <v>eq.108</v>
          </cell>
          <cell r="B188" t="str">
            <v>cubierta 900x20 c/tacos</v>
          </cell>
          <cell r="C188" t="str">
            <v>u</v>
          </cell>
          <cell r="D188">
            <v>5768.7405028583735</v>
          </cell>
        </row>
        <row r="189">
          <cell r="A189" t="str">
            <v>eq.109</v>
          </cell>
          <cell r="B189" t="str">
            <v>cubierta 1000x20 c/tacos</v>
          </cell>
          <cell r="C189" t="str">
            <v>u</v>
          </cell>
          <cell r="D189">
            <v>6781.5228584413553</v>
          </cell>
        </row>
        <row r="190">
          <cell r="A190" t="str">
            <v>eq.110</v>
          </cell>
          <cell r="B190" t="str">
            <v>cubierta 1100x20 c/tacos</v>
          </cell>
          <cell r="C190" t="str">
            <v>u</v>
          </cell>
          <cell r="D190">
            <v>7497.1643861638195</v>
          </cell>
        </row>
        <row r="191">
          <cell r="A191" t="str">
            <v>eq.111</v>
          </cell>
          <cell r="B191" t="str">
            <v>equipo acoplado p/camion 1218-42</v>
          </cell>
          <cell r="C191" t="str">
            <v>u</v>
          </cell>
          <cell r="D191">
            <v>124575.31730928198</v>
          </cell>
        </row>
        <row r="192">
          <cell r="A192" t="str">
            <v>eq.112</v>
          </cell>
          <cell r="B192" t="str">
            <v>equipo acoplado p/camion 1620-45</v>
          </cell>
          <cell r="C192" t="str">
            <v>u</v>
          </cell>
          <cell r="D192">
            <v>124575.31730928198</v>
          </cell>
        </row>
        <row r="193">
          <cell r="A193" t="str">
            <v>eq.200</v>
          </cell>
          <cell r="B193" t="str">
            <v>matafuegos 5 kg tipo ABC</v>
          </cell>
          <cell r="C193" t="str">
            <v>u</v>
          </cell>
          <cell r="D193">
            <v>1115.702479338843</v>
          </cell>
        </row>
        <row r="194">
          <cell r="A194" t="str">
            <v>fi.023</v>
          </cell>
          <cell r="B194" t="str">
            <v xml:space="preserve">tasa cartera general BNA </v>
          </cell>
          <cell r="C194" t="str">
            <v>%</v>
          </cell>
          <cell r="D194">
            <v>19.04</v>
          </cell>
        </row>
        <row r="195">
          <cell r="A195" t="str">
            <v>fi.024</v>
          </cell>
          <cell r="B195" t="str">
            <v>cotización dólar promed. mensual</v>
          </cell>
          <cell r="C195" t="str">
            <v>$</v>
          </cell>
          <cell r="D195">
            <v>9.1849999999999987</v>
          </cell>
        </row>
        <row r="196">
          <cell r="A196" t="str">
            <v>fi.025</v>
          </cell>
          <cell r="B196" t="str">
            <v>tasa comerc. y financ. eq. Importado</v>
          </cell>
          <cell r="C196" t="str">
            <v>%</v>
          </cell>
          <cell r="D196">
            <v>12.321999999999999</v>
          </cell>
        </row>
        <row r="197">
          <cell r="A197" t="str">
            <v>fi.026</v>
          </cell>
          <cell r="B197" t="str">
            <v>derechos de aprobación C.Profes.</v>
          </cell>
          <cell r="C197" t="str">
            <v>u</v>
          </cell>
          <cell r="D197">
            <v>130</v>
          </cell>
        </row>
        <row r="198">
          <cell r="A198" t="str">
            <v>fi.027</v>
          </cell>
          <cell r="B198" t="str">
            <v xml:space="preserve">copia xerox de planos </v>
          </cell>
          <cell r="C198" t="str">
            <v>m2</v>
          </cell>
          <cell r="D198">
            <v>35.537190082644628</v>
          </cell>
        </row>
        <row r="199">
          <cell r="A199" t="str">
            <v>fi.028</v>
          </cell>
          <cell r="B199" t="str">
            <v>seguro 1218-42($/año)</v>
          </cell>
          <cell r="C199" t="str">
            <v>u</v>
          </cell>
          <cell r="D199">
            <v>12580.964707000001</v>
          </cell>
        </row>
        <row r="200">
          <cell r="A200" t="str">
            <v>fi.029</v>
          </cell>
          <cell r="B200" t="str">
            <v>seguro 1620-45($/año)</v>
          </cell>
          <cell r="C200" t="str">
            <v>u</v>
          </cell>
          <cell r="D200">
            <v>14175.309600000001</v>
          </cell>
        </row>
        <row r="201">
          <cell r="A201" t="str">
            <v>fo.010</v>
          </cell>
          <cell r="B201" t="str">
            <v>árboles para forestación - fresno</v>
          </cell>
          <cell r="C201" t="str">
            <v>u</v>
          </cell>
          <cell r="D201">
            <v>99.960000000000008</v>
          </cell>
        </row>
        <row r="202">
          <cell r="A202" t="str">
            <v>fo.020</v>
          </cell>
          <cell r="B202" t="str">
            <v>mantillo</v>
          </cell>
          <cell r="C202" t="str">
            <v>bolsa</v>
          </cell>
          <cell r="D202">
            <v>27.54</v>
          </cell>
        </row>
        <row r="203">
          <cell r="A203" t="str">
            <v>ga.005</v>
          </cell>
          <cell r="B203" t="str">
            <v>Pegamento p/polyguard 1 litro</v>
          </cell>
          <cell r="C203" t="str">
            <v>u</v>
          </cell>
          <cell r="D203">
            <v>335.65289256198349</v>
          </cell>
        </row>
        <row r="204">
          <cell r="A204" t="str">
            <v>ga.008</v>
          </cell>
          <cell r="B204" t="str">
            <v>Sombrerete chapa aprobado de 100 c/tornillos</v>
          </cell>
          <cell r="C204" t="str">
            <v>u</v>
          </cell>
          <cell r="D204">
            <v>119.22401278319917</v>
          </cell>
        </row>
        <row r="205">
          <cell r="A205" t="str">
            <v>ga.010</v>
          </cell>
          <cell r="B205" t="str">
            <v>caño de chapa galvanizada</v>
          </cell>
          <cell r="C205" t="str">
            <v>m</v>
          </cell>
          <cell r="D205">
            <v>60.080208777692626</v>
          </cell>
        </row>
        <row r="206">
          <cell r="A206" t="str">
            <v>ga.011</v>
          </cell>
          <cell r="B206" t="str">
            <v>componentes epoxi x 1/4lt.</v>
          </cell>
          <cell r="C206" t="str">
            <v>u</v>
          </cell>
          <cell r="D206">
            <v>91.723297416047799</v>
          </cell>
        </row>
        <row r="207">
          <cell r="A207" t="str">
            <v>ga.020</v>
          </cell>
          <cell r="B207" t="str">
            <v>gabinete medidor gas</v>
          </cell>
          <cell r="C207" t="str">
            <v>u</v>
          </cell>
          <cell r="D207">
            <v>466.52475164871868</v>
          </cell>
        </row>
        <row r="208">
          <cell r="A208" t="str">
            <v>ga.113</v>
          </cell>
          <cell r="B208" t="str">
            <v>calefactor TB 3800 calorias</v>
          </cell>
          <cell r="C208" t="str">
            <v>u</v>
          </cell>
          <cell r="D208">
            <v>1806.1239669421486</v>
          </cell>
        </row>
        <row r="209">
          <cell r="A209" t="str">
            <v>ga.114</v>
          </cell>
          <cell r="B209" t="str">
            <v>calefón 14 litros blanco</v>
          </cell>
          <cell r="C209" t="str">
            <v>u</v>
          </cell>
          <cell r="D209">
            <v>2659.9390501384128</v>
          </cell>
        </row>
        <row r="210">
          <cell r="A210" t="str">
            <v>ga.116</v>
          </cell>
          <cell r="B210" t="str">
            <v>cocina 4 hornallas</v>
          </cell>
          <cell r="C210" t="str">
            <v>u</v>
          </cell>
          <cell r="D210">
            <v>3198.0974472201106</v>
          </cell>
        </row>
        <row r="211">
          <cell r="A211" t="str">
            <v>ga.126</v>
          </cell>
          <cell r="B211" t="str">
            <v>regulador y flexible p/gas natural</v>
          </cell>
          <cell r="C211" t="str">
            <v>u</v>
          </cell>
          <cell r="D211">
            <v>330.98466762775848</v>
          </cell>
        </row>
        <row r="212">
          <cell r="A212" t="str">
            <v>ga.137</v>
          </cell>
          <cell r="B212" t="str">
            <v>llave p/gas cromada 1/2"</v>
          </cell>
          <cell r="C212" t="str">
            <v>u</v>
          </cell>
          <cell r="D212">
            <v>186.14650825862978</v>
          </cell>
        </row>
        <row r="213">
          <cell r="A213" t="str">
            <v>ga.138</v>
          </cell>
          <cell r="B213" t="str">
            <v>llave p/gas cromada 3/4"</v>
          </cell>
          <cell r="C213" t="str">
            <v>u</v>
          </cell>
          <cell r="D213">
            <v>263.42785812805033</v>
          </cell>
        </row>
        <row r="214">
          <cell r="A214" t="str">
            <v>ga.150</v>
          </cell>
          <cell r="B214" t="str">
            <v>caño extruído 19 mm</v>
          </cell>
          <cell r="C214" t="str">
            <v>m</v>
          </cell>
          <cell r="D214">
            <v>37.803290147798663</v>
          </cell>
        </row>
        <row r="215">
          <cell r="A215" t="str">
            <v>ga.152</v>
          </cell>
          <cell r="B215" t="str">
            <v>Caño epoxi 13 mm</v>
          </cell>
          <cell r="C215" t="str">
            <v>m</v>
          </cell>
          <cell r="D215">
            <v>34.033601503934342</v>
          </cell>
        </row>
        <row r="216">
          <cell r="A216" t="str">
            <v>ga.153</v>
          </cell>
          <cell r="B216" t="str">
            <v>caño epoxi 19 mm</v>
          </cell>
          <cell r="C216" t="str">
            <v>m</v>
          </cell>
          <cell r="D216">
            <v>36.848165928828116</v>
          </cell>
        </row>
        <row r="217">
          <cell r="A217" t="str">
            <v>ga.156</v>
          </cell>
          <cell r="B217" t="str">
            <v>caño epoxi 25 mm</v>
          </cell>
          <cell r="C217" t="str">
            <v>m</v>
          </cell>
          <cell r="D217">
            <v>54.660842169669117</v>
          </cell>
        </row>
        <row r="218">
          <cell r="A218" t="str">
            <v>ga.159</v>
          </cell>
          <cell r="B218" t="str">
            <v>codo epoxi 13 mm</v>
          </cell>
          <cell r="C218" t="str">
            <v>u</v>
          </cell>
          <cell r="D218">
            <v>12.0374033730667</v>
          </cell>
        </row>
        <row r="219">
          <cell r="A219" t="str">
            <v>ga.160</v>
          </cell>
          <cell r="B219" t="str">
            <v>codo epoxi 19 mm</v>
          </cell>
          <cell r="C219" t="str">
            <v>u</v>
          </cell>
          <cell r="D219">
            <v>14.798668715168105</v>
          </cell>
        </row>
        <row r="220">
          <cell r="A220" t="str">
            <v>ga.161</v>
          </cell>
          <cell r="B220" t="str">
            <v>LLAVE PASO GAS BRONCE ½"</v>
          </cell>
          <cell r="C220" t="str">
            <v>u</v>
          </cell>
          <cell r="D220">
            <v>31.359319882582511</v>
          </cell>
        </row>
        <row r="221">
          <cell r="A221" t="str">
            <v>ga.162</v>
          </cell>
          <cell r="B221" t="str">
            <v>LLAVE PASO GAS BRONCE 3/4"</v>
          </cell>
          <cell r="C221" t="str">
            <v>u</v>
          </cell>
          <cell r="D221">
            <v>235.74531404251545</v>
          </cell>
        </row>
        <row r="222">
          <cell r="A222" t="str">
            <v>ga.164</v>
          </cell>
          <cell r="B222" t="str">
            <v>CAÑO EPOXI 13 MM</v>
          </cell>
          <cell r="C222" t="str">
            <v>m</v>
          </cell>
          <cell r="D222">
            <v>58.754462986568022</v>
          </cell>
        </row>
        <row r="223">
          <cell r="A223" t="str">
            <v>ga.165</v>
          </cell>
          <cell r="B223" t="str">
            <v xml:space="preserve">CODOS HH 90° EPOXI 1/2"     </v>
          </cell>
          <cell r="C223" t="str">
            <v>u</v>
          </cell>
          <cell r="D223">
            <v>58.754462986568022</v>
          </cell>
        </row>
        <row r="224">
          <cell r="A224" t="str">
            <v>ga.166</v>
          </cell>
          <cell r="B224" t="str">
            <v xml:space="preserve">CODOS HH 90° EPOXI 3/4"      </v>
          </cell>
          <cell r="C224" t="str">
            <v>u</v>
          </cell>
          <cell r="D224">
            <v>12.04</v>
          </cell>
        </row>
        <row r="225">
          <cell r="A225" t="str">
            <v>ga.167</v>
          </cell>
          <cell r="B225" t="str">
            <v>NIPLES EPOXI DE 10 CM. 3/4    73022 L.T</v>
          </cell>
          <cell r="C225" t="str">
            <v>u</v>
          </cell>
          <cell r="D225">
            <v>6.123966942148761</v>
          </cell>
        </row>
        <row r="226">
          <cell r="A226" t="str">
            <v>ga.168</v>
          </cell>
          <cell r="B226" t="str">
            <v>TEES RED. EPOXI 3/4"*1/2"     73235</v>
          </cell>
          <cell r="C226" t="str">
            <v>u</v>
          </cell>
          <cell r="D226">
            <v>23.905668372033734</v>
          </cell>
        </row>
        <row r="227">
          <cell r="A227" t="str">
            <v>ga.169</v>
          </cell>
          <cell r="B227" t="str">
            <v>BUJES RED. EPOXI 3/4*1/2      73289</v>
          </cell>
          <cell r="C227" t="str">
            <v>u</v>
          </cell>
          <cell r="D227">
            <v>16.938842395221531</v>
          </cell>
        </row>
        <row r="228">
          <cell r="A228" t="str">
            <v>ga.170</v>
          </cell>
          <cell r="B228" t="str">
            <v>TAPON MACHO EPOXI DE 1/2      73340 L.T</v>
          </cell>
          <cell r="C228" t="str">
            <v>u</v>
          </cell>
          <cell r="D228">
            <v>26.929611875767655</v>
          </cell>
        </row>
        <row r="229">
          <cell r="A229" t="str">
            <v>ga.171</v>
          </cell>
          <cell r="B229" t="str">
            <v>TAPON MACHO EPOXI DE 3/4      73342 L.T</v>
          </cell>
          <cell r="C229" t="str">
            <v>u</v>
          </cell>
          <cell r="D229">
            <v>37.972035256887629</v>
          </cell>
        </row>
        <row r="230">
          <cell r="A230" t="str">
            <v>ga.172</v>
          </cell>
          <cell r="B230" t="str">
            <v>POLYGUARD 660 DE 0,05 X 10 MTS.</v>
          </cell>
          <cell r="C230" t="str">
            <v>u</v>
          </cell>
          <cell r="D230">
            <v>73.32231404958678</v>
          </cell>
        </row>
        <row r="231">
          <cell r="A231" t="str">
            <v>ga.174</v>
          </cell>
          <cell r="B231" t="str">
            <v>SOMBRERETE CHAPA APROBADO DE 100 C/TORN.</v>
          </cell>
          <cell r="C231" t="str">
            <v>u</v>
          </cell>
          <cell r="D231">
            <v>284.75675900923432</v>
          </cell>
        </row>
        <row r="232">
          <cell r="A232" t="str">
            <v>ga.180</v>
          </cell>
          <cell r="B232" t="str">
            <v>buje reduccion epoxi 3/4" x 1/2"</v>
          </cell>
          <cell r="C232" t="str">
            <v>u</v>
          </cell>
          <cell r="D232">
            <v>9.7526225331216772</v>
          </cell>
        </row>
        <row r="233">
          <cell r="A233" t="str">
            <v>ga.200</v>
          </cell>
          <cell r="B233" t="str">
            <v>tapon macho epoxi 3/4"</v>
          </cell>
          <cell r="C233" t="str">
            <v>u</v>
          </cell>
          <cell r="D233">
            <v>11.818602587196585</v>
          </cell>
        </row>
        <row r="234">
          <cell r="A234" t="str">
            <v>ga.201</v>
          </cell>
          <cell r="B234" t="str">
            <v>tapon macho epoxi 1/2"</v>
          </cell>
          <cell r="C234" t="str">
            <v>u</v>
          </cell>
          <cell r="D234">
            <v>7.4975184561051611</v>
          </cell>
        </row>
        <row r="235">
          <cell r="A235" t="str">
            <v>la.001</v>
          </cell>
          <cell r="B235" t="str">
            <v>ladrillo común de 1ra.calidad</v>
          </cell>
          <cell r="C235" t="str">
            <v>mil</v>
          </cell>
          <cell r="D235">
            <v>2479.3388429752067</v>
          </cell>
        </row>
        <row r="236">
          <cell r="A236" t="str">
            <v>la.002</v>
          </cell>
          <cell r="B236" t="str">
            <v>ladrillo hueco 8T  12x18x30</v>
          </cell>
          <cell r="C236" t="str">
            <v>u</v>
          </cell>
          <cell r="D236">
            <v>6.0045486158153825</v>
          </cell>
        </row>
        <row r="237">
          <cell r="A237" t="str">
            <v>la.006</v>
          </cell>
          <cell r="B237" t="str">
            <v>ladrillo hueco 6T  8x18x30</v>
          </cell>
          <cell r="C237" t="str">
            <v>u</v>
          </cell>
          <cell r="D237">
            <v>4.6478244126173687</v>
          </cell>
        </row>
        <row r="238">
          <cell r="A238" t="str">
            <v>la.008</v>
          </cell>
          <cell r="B238" t="str">
            <v>ladrillo hueco 9T 18x18x30</v>
          </cell>
          <cell r="C238" t="str">
            <v>u</v>
          </cell>
          <cell r="D238">
            <v>8.0921876125164331</v>
          </cell>
        </row>
        <row r="239">
          <cell r="A239" t="str">
            <v>la.009</v>
          </cell>
          <cell r="B239" t="str">
            <v>ladrillo hueco portante 18x 18x30</v>
          </cell>
          <cell r="C239" t="str">
            <v>u</v>
          </cell>
          <cell r="D239">
            <v>9.41</v>
          </cell>
        </row>
        <row r="240">
          <cell r="A240" t="str">
            <v>la.010</v>
          </cell>
          <cell r="B240" t="str">
            <v>bovedilla cerámica para viguetas 12,5x40x25</v>
          </cell>
          <cell r="C240" t="str">
            <v>u</v>
          </cell>
          <cell r="D240">
            <v>10.45</v>
          </cell>
        </row>
        <row r="241">
          <cell r="A241" t="str">
            <v>li.001</v>
          </cell>
          <cell r="B241" t="str">
            <v>adhesivo p/piso cerámico</v>
          </cell>
          <cell r="C241" t="str">
            <v>kg</v>
          </cell>
          <cell r="D241">
            <v>2.8650398373170658</v>
          </cell>
        </row>
        <row r="242">
          <cell r="A242" t="str">
            <v>li.004</v>
          </cell>
          <cell r="B242" t="str">
            <v>cal hidratada en bolsa</v>
          </cell>
          <cell r="C242" t="str">
            <v>kg</v>
          </cell>
          <cell r="D242">
            <v>2.1813942660216723</v>
          </cell>
        </row>
        <row r="243">
          <cell r="A243" t="str">
            <v>li.005</v>
          </cell>
          <cell r="B243" t="str">
            <v>cemento blanco</v>
          </cell>
          <cell r="C243" t="str">
            <v>bolsa</v>
          </cell>
          <cell r="D243">
            <v>107.98589366868974</v>
          </cell>
        </row>
        <row r="244">
          <cell r="A244" t="str">
            <v>li.006</v>
          </cell>
          <cell r="B244" t="str">
            <v>cemento Portland</v>
          </cell>
          <cell r="C244" t="str">
            <v>kg</v>
          </cell>
          <cell r="D244">
            <v>2.5607610001249776</v>
          </cell>
        </row>
        <row r="246">
          <cell r="A246" t="str">
            <v>li.009</v>
          </cell>
          <cell r="B246" t="str">
            <v>yeso blanco</v>
          </cell>
          <cell r="C246" t="str">
            <v>kg</v>
          </cell>
          <cell r="D246">
            <v>4.6301215236813444</v>
          </cell>
        </row>
        <row r="247">
          <cell r="A247" t="str">
            <v>ma.001</v>
          </cell>
          <cell r="B247" t="str">
            <v>madera 1ra. pino nacional cepillada</v>
          </cell>
          <cell r="C247" t="str">
            <v>m2</v>
          </cell>
          <cell r="D247">
            <v>144.43</v>
          </cell>
        </row>
        <row r="248">
          <cell r="A248" t="str">
            <v>ma.002</v>
          </cell>
          <cell r="B248" t="str">
            <v>tirante pino 3"x3" s/cepillar</v>
          </cell>
          <cell r="C248" t="str">
            <v>m</v>
          </cell>
          <cell r="D248">
            <v>29.752066115702483</v>
          </cell>
        </row>
        <row r="249">
          <cell r="A249" t="str">
            <v>ma.003</v>
          </cell>
          <cell r="B249" t="str">
            <v>madera machimbrada pino 1"x6"</v>
          </cell>
          <cell r="C249" t="str">
            <v>m2</v>
          </cell>
          <cell r="D249">
            <v>150.82644628099175</v>
          </cell>
        </row>
        <row r="250">
          <cell r="A250" t="str">
            <v>ma.004</v>
          </cell>
          <cell r="B250" t="str">
            <v>madera machimbrada pino 3/4"</v>
          </cell>
          <cell r="C250" t="str">
            <v>m2</v>
          </cell>
          <cell r="D250">
            <v>115.70247933884298</v>
          </cell>
        </row>
        <row r="251">
          <cell r="A251" t="str">
            <v>ma.006</v>
          </cell>
          <cell r="B251" t="str">
            <v>madera 1" pino nacional s/cepillar</v>
          </cell>
          <cell r="C251" t="str">
            <v>m2</v>
          </cell>
          <cell r="D251">
            <v>115.2892561983471</v>
          </cell>
        </row>
        <row r="252">
          <cell r="A252" t="str">
            <v>ma.006</v>
          </cell>
          <cell r="B252" t="str">
            <v>madera 1ra. pino nacional s/cepillar</v>
          </cell>
          <cell r="C252" t="str">
            <v>m2</v>
          </cell>
          <cell r="D252">
            <v>115.2892561983471</v>
          </cell>
        </row>
        <row r="253">
          <cell r="A253" t="str">
            <v>ma.007</v>
          </cell>
          <cell r="B253" t="str">
            <v>madera machimbrada pino 1/2"</v>
          </cell>
          <cell r="C253" t="str">
            <v>m2</v>
          </cell>
          <cell r="D253">
            <v>75.619834710743802</v>
          </cell>
        </row>
        <row r="254">
          <cell r="A254" t="str">
            <v>ma.008</v>
          </cell>
          <cell r="B254" t="str">
            <v>zocalo pino 7 cm</v>
          </cell>
          <cell r="C254" t="str">
            <v>m</v>
          </cell>
          <cell r="D254">
            <v>13.741026802334224</v>
          </cell>
        </row>
        <row r="255">
          <cell r="A255" t="str">
            <v>ma.010</v>
          </cell>
          <cell r="B255" t="str">
            <v>tirante pino 3x6"</v>
          </cell>
          <cell r="C255" t="str">
            <v>m</v>
          </cell>
          <cell r="D255">
            <v>67</v>
          </cell>
        </row>
        <row r="256">
          <cell r="A256" t="str">
            <v>ma.011</v>
          </cell>
          <cell r="B256" t="str">
            <v>fenólicos 15 mm. (1,60 x 2,20 m)</v>
          </cell>
          <cell r="C256" t="str">
            <v>m2</v>
          </cell>
          <cell r="D256">
            <v>176.33186584216713</v>
          </cell>
        </row>
        <row r="257">
          <cell r="A257" t="str">
            <v>ma.012</v>
          </cell>
          <cell r="B257" t="str">
            <v>fenólicos 18 mm. (1,60 x 2,20 m)</v>
          </cell>
          <cell r="C257" t="str">
            <v>m2</v>
          </cell>
          <cell r="D257">
            <v>240.47124779459767</v>
          </cell>
        </row>
        <row r="258">
          <cell r="A258" t="str">
            <v>ma.015</v>
          </cell>
          <cell r="B258" t="str">
            <v>listones pino 1x2"</v>
          </cell>
          <cell r="C258" t="str">
            <v>m</v>
          </cell>
          <cell r="D258">
            <v>6.8181818181818183</v>
          </cell>
        </row>
        <row r="259">
          <cell r="A259" t="str">
            <v>ma.016</v>
          </cell>
          <cell r="B259" t="str">
            <v>madera dura 11/2"x2" cepillada</v>
          </cell>
          <cell r="C259" t="str">
            <v>m</v>
          </cell>
          <cell r="D259">
            <v>41.32231404958678</v>
          </cell>
        </row>
        <row r="260">
          <cell r="A260" t="str">
            <v>ma.017</v>
          </cell>
          <cell r="B260" t="str">
            <v xml:space="preserve">madera dura 11/2" </v>
          </cell>
          <cell r="C260" t="str">
            <v>m2</v>
          </cell>
          <cell r="D260">
            <v>481.27271424373231</v>
          </cell>
        </row>
        <row r="261">
          <cell r="A261" t="str">
            <v>ma.018</v>
          </cell>
          <cell r="B261" t="str">
            <v>madera dura 3"x3"</v>
          </cell>
          <cell r="C261" t="str">
            <v>m</v>
          </cell>
          <cell r="D261">
            <v>61.435484719373171</v>
          </cell>
        </row>
        <row r="262">
          <cell r="A262" t="str">
            <v>ma.020</v>
          </cell>
          <cell r="B262" t="str">
            <v>tirante pino 2x3"</v>
          </cell>
          <cell r="C262" t="str">
            <v>m</v>
          </cell>
          <cell r="D262">
            <v>25.289256198347111</v>
          </cell>
        </row>
        <row r="263">
          <cell r="A263" t="str">
            <v>ma.021</v>
          </cell>
          <cell r="B263" t="str">
            <v>poste de quebracho entero 2,40m</v>
          </cell>
          <cell r="C263" t="str">
            <v>u</v>
          </cell>
          <cell r="D263">
            <v>396.35</v>
          </cell>
        </row>
        <row r="264">
          <cell r="A264" t="str">
            <v>ma.022</v>
          </cell>
          <cell r="B264" t="str">
            <v>medio  poste de quebracho 2,20</v>
          </cell>
          <cell r="C264" t="str">
            <v>u</v>
          </cell>
          <cell r="D264">
            <v>214.85</v>
          </cell>
        </row>
        <row r="265">
          <cell r="A265" t="str">
            <v>ma.023</v>
          </cell>
          <cell r="B265" t="str">
            <v>varillones de 1,40 mts.</v>
          </cell>
          <cell r="C265" t="str">
            <v>u</v>
          </cell>
          <cell r="D265">
            <v>13.190495926662773</v>
          </cell>
        </row>
        <row r="266">
          <cell r="A266" t="str">
            <v>ma.024</v>
          </cell>
          <cell r="B266" t="str">
            <v>varillas de 1,20 mts.</v>
          </cell>
          <cell r="C266" t="str">
            <v>u</v>
          </cell>
          <cell r="D266">
            <v>11.309396680423053</v>
          </cell>
        </row>
        <row r="267">
          <cell r="A267" t="str">
            <v>ma.025</v>
          </cell>
          <cell r="B267" t="str">
            <v>tranqueras 1,50 altox6,00 ancho</v>
          </cell>
          <cell r="C267" t="str">
            <v>u</v>
          </cell>
          <cell r="D267">
            <v>7517.63</v>
          </cell>
        </row>
        <row r="268">
          <cell r="A268" t="str">
            <v>ma.026</v>
          </cell>
          <cell r="B268" t="str">
            <v>tablones pino 2"x15"</v>
          </cell>
          <cell r="C268" t="str">
            <v>m2</v>
          </cell>
          <cell r="D268">
            <v>381.21538461538307</v>
          </cell>
        </row>
        <row r="269">
          <cell r="A269" t="str">
            <v>mo.001</v>
          </cell>
          <cell r="B269" t="str">
            <v>oficial especializado</v>
          </cell>
          <cell r="C269" t="str">
            <v>h</v>
          </cell>
          <cell r="D269">
            <v>96.15</v>
          </cell>
        </row>
        <row r="270">
          <cell r="A270" t="str">
            <v>mo.002</v>
          </cell>
          <cell r="B270" t="str">
            <v>oficial</v>
          </cell>
          <cell r="C270" t="str">
            <v>h</v>
          </cell>
          <cell r="D270">
            <v>81.98</v>
          </cell>
        </row>
        <row r="271">
          <cell r="A271" t="str">
            <v>mo.003</v>
          </cell>
          <cell r="B271" t="str">
            <v>medio oficial</v>
          </cell>
          <cell r="C271" t="str">
            <v>h</v>
          </cell>
          <cell r="D271">
            <v>75.61</v>
          </cell>
        </row>
        <row r="272">
          <cell r="A272" t="str">
            <v>mo.004</v>
          </cell>
          <cell r="B272" t="str">
            <v>ayudante</v>
          </cell>
          <cell r="C272" t="str">
            <v>h</v>
          </cell>
          <cell r="D272">
            <v>69.44</v>
          </cell>
        </row>
        <row r="273">
          <cell r="A273" t="str">
            <v>mo.005</v>
          </cell>
          <cell r="B273" t="str">
            <v>adicional p/especialidad</v>
          </cell>
          <cell r="C273" t="str">
            <v>h</v>
          </cell>
          <cell r="D273">
            <v>82.523333333333326</v>
          </cell>
        </row>
        <row r="274">
          <cell r="A274" t="str">
            <v>mo.006</v>
          </cell>
          <cell r="B274" t="str">
            <v>cuadrilla tipo UOCRA</v>
          </cell>
          <cell r="C274" t="str">
            <v>h</v>
          </cell>
          <cell r="D274">
            <v>75.23599999999999</v>
          </cell>
        </row>
        <row r="275">
          <cell r="A275" t="str">
            <v>mo.007</v>
          </cell>
          <cell r="B275" t="str">
            <v>cuadrilla tipo U.G.A.T.S.</v>
          </cell>
          <cell r="C275" t="str">
            <v>h</v>
          </cell>
          <cell r="D275">
            <v>87.337000000000018</v>
          </cell>
        </row>
        <row r="276">
          <cell r="A276" t="str">
            <v>mo.008</v>
          </cell>
          <cell r="B276" t="str">
            <v>chofer</v>
          </cell>
          <cell r="C276" t="str">
            <v>h</v>
          </cell>
          <cell r="D276">
            <v>96.15</v>
          </cell>
        </row>
        <row r="277">
          <cell r="A277" t="str">
            <v>pb.010</v>
          </cell>
          <cell r="B277" t="str">
            <v>cuerpo motorarg CFD 675/30  30H.P.</v>
          </cell>
          <cell r="C277" t="str">
            <v>u</v>
          </cell>
          <cell r="D277">
            <v>25130.199095022625</v>
          </cell>
        </row>
        <row r="278">
          <cell r="A278" t="str">
            <v>pb.020</v>
          </cell>
          <cell r="B278" t="str">
            <v>motor motorarg S6 R4/30  30 H.P.</v>
          </cell>
          <cell r="C278" t="str">
            <v>u</v>
          </cell>
          <cell r="D278">
            <v>25742.694484724543</v>
          </cell>
        </row>
        <row r="279">
          <cell r="A279" t="str">
            <v>pb.030</v>
          </cell>
          <cell r="B279" t="str">
            <v>arrancador suave WEG SSW-04.60 p/30H.P.</v>
          </cell>
          <cell r="C279" t="str">
            <v>u</v>
          </cell>
          <cell r="D279">
            <v>13612.58</v>
          </cell>
        </row>
        <row r="280">
          <cell r="A280" t="str">
            <v>pb.040</v>
          </cell>
          <cell r="B280" t="str">
            <v>bomba dosivac milenio 015 1.45 lts/h</v>
          </cell>
          <cell r="C280" t="str">
            <v>u</v>
          </cell>
          <cell r="D280">
            <v>2994.7024793388432</v>
          </cell>
        </row>
        <row r="281">
          <cell r="A281" t="str">
            <v>pb.050</v>
          </cell>
          <cell r="B281" t="str">
            <v>cable pirelli sintenax viper 3x35</v>
          </cell>
          <cell r="C281" t="str">
            <v>m</v>
          </cell>
          <cell r="D281">
            <v>261.10000000000002</v>
          </cell>
        </row>
        <row r="282">
          <cell r="A282" t="str">
            <v>pb.060</v>
          </cell>
          <cell r="B282" t="str">
            <v>caño H°G° RyC 4"</v>
          </cell>
          <cell r="C282" t="str">
            <v>m</v>
          </cell>
          <cell r="D282">
            <v>623.99843750000002</v>
          </cell>
        </row>
        <row r="283">
          <cell r="A283" t="str">
            <v>pi.003</v>
          </cell>
          <cell r="B283" t="str">
            <v>aguarrás</v>
          </cell>
          <cell r="C283" t="str">
            <v>l</v>
          </cell>
          <cell r="D283">
            <v>42.479962524885813</v>
          </cell>
        </row>
        <row r="284">
          <cell r="A284" t="str">
            <v>pi.005</v>
          </cell>
          <cell r="B284" t="str">
            <v>antióxido rojo plata x 4 lts.</v>
          </cell>
          <cell r="C284" t="str">
            <v>u</v>
          </cell>
          <cell r="D284">
            <v>296.39256198347107</v>
          </cell>
        </row>
        <row r="285">
          <cell r="A285" t="str">
            <v>pi.010</v>
          </cell>
          <cell r="B285" t="str">
            <v>esmalte sintetico x 4 lts blanco</v>
          </cell>
          <cell r="C285" t="str">
            <v>u</v>
          </cell>
          <cell r="D285">
            <v>372.7066115702479</v>
          </cell>
        </row>
        <row r="286">
          <cell r="A286" t="str">
            <v>pi.016</v>
          </cell>
          <cell r="B286" t="str">
            <v>pintura al agua bolsa 4 kg</v>
          </cell>
          <cell r="C286" t="str">
            <v>u</v>
          </cell>
          <cell r="D286">
            <v>32.541322314049587</v>
          </cell>
        </row>
        <row r="287">
          <cell r="A287" t="str">
            <v>pi.018</v>
          </cell>
          <cell r="B287" t="str">
            <v>pintura al latex - lata 20 lts,</v>
          </cell>
          <cell r="C287" t="str">
            <v>u</v>
          </cell>
          <cell r="D287">
            <v>841.69421487603302</v>
          </cell>
        </row>
        <row r="288">
          <cell r="A288" t="str">
            <v>pi.019</v>
          </cell>
          <cell r="B288" t="str">
            <v>pintura asfáltica secado rapido</v>
          </cell>
          <cell r="C288" t="str">
            <v>l</v>
          </cell>
          <cell r="D288">
            <v>26.686690272774268</v>
          </cell>
        </row>
        <row r="289">
          <cell r="A289" t="str">
            <v>pi.020</v>
          </cell>
          <cell r="B289" t="str">
            <v>enduído plástico</v>
          </cell>
          <cell r="C289" t="str">
            <v>l</v>
          </cell>
          <cell r="D289">
            <v>41.138842975206614</v>
          </cell>
        </row>
        <row r="290">
          <cell r="A290" t="str">
            <v>pi.022</v>
          </cell>
          <cell r="B290" t="str">
            <v>salpicado plástico blanco tipo Igam</v>
          </cell>
          <cell r="C290" t="str">
            <v>kg</v>
          </cell>
          <cell r="D290">
            <v>8.6999728456143188</v>
          </cell>
        </row>
        <row r="291">
          <cell r="A291" t="str">
            <v>pi.025</v>
          </cell>
          <cell r="B291" t="str">
            <v>barniz sintético</v>
          </cell>
          <cell r="C291" t="str">
            <v>l</v>
          </cell>
          <cell r="D291">
            <v>83.23493466680614</v>
          </cell>
        </row>
        <row r="292">
          <cell r="A292" t="str">
            <v>pi.030</v>
          </cell>
          <cell r="B292" t="str">
            <v>fijador al agua</v>
          </cell>
          <cell r="C292" t="str">
            <v>l</v>
          </cell>
          <cell r="D292">
            <v>42.180291140392988</v>
          </cell>
        </row>
        <row r="293">
          <cell r="A293" t="str">
            <v>pi.031</v>
          </cell>
          <cell r="B293" t="str">
            <v xml:space="preserve">pintura siliconadas p/ladrillos </v>
          </cell>
          <cell r="C293" t="str">
            <v>l</v>
          </cell>
          <cell r="D293">
            <v>70.044782321854228</v>
          </cell>
        </row>
        <row r="294">
          <cell r="A294" t="str">
            <v>pi.032</v>
          </cell>
          <cell r="B294" t="str">
            <v>thinner</v>
          </cell>
          <cell r="C294" t="str">
            <v>l</v>
          </cell>
          <cell r="D294">
            <v>41.049586776859506</v>
          </cell>
        </row>
        <row r="295">
          <cell r="A295" t="str">
            <v>pi.033</v>
          </cell>
          <cell r="B295" t="str">
            <v>papel lija mediana</v>
          </cell>
          <cell r="C295" t="str">
            <v>u</v>
          </cell>
          <cell r="D295">
            <v>4.3305785123966949</v>
          </cell>
        </row>
        <row r="296">
          <cell r="A296" t="str">
            <v>pl.001</v>
          </cell>
          <cell r="B296" t="str">
            <v>placa durlock 1.20mx2.40m  9,5mm</v>
          </cell>
          <cell r="C296" t="str">
            <v>u</v>
          </cell>
          <cell r="D296">
            <v>109.24736295287478</v>
          </cell>
        </row>
        <row r="297">
          <cell r="A297" t="str">
            <v>pl.002</v>
          </cell>
          <cell r="B297" t="str">
            <v>placa durlock 1.20mx2.40m  12.50mm</v>
          </cell>
          <cell r="C297" t="str">
            <v>u</v>
          </cell>
          <cell r="D297">
            <v>86.411075978222911</v>
          </cell>
        </row>
        <row r="298">
          <cell r="A298" t="str">
            <v>pre.010</v>
          </cell>
          <cell r="B298" t="str">
            <v>poste intermedio x 3,05 m</v>
          </cell>
          <cell r="C298" t="str">
            <v>u</v>
          </cell>
          <cell r="D298">
            <v>200.86776859504133</v>
          </cell>
        </row>
        <row r="299">
          <cell r="A299" t="str">
            <v>pre.030</v>
          </cell>
          <cell r="B299" t="str">
            <v>poste esquinero x 3,05 m</v>
          </cell>
          <cell r="C299" t="str">
            <v>u</v>
          </cell>
          <cell r="D299">
            <v>356.19834710743805</v>
          </cell>
        </row>
        <row r="300">
          <cell r="A300" t="str">
            <v>ra.016</v>
          </cell>
          <cell r="B300" t="str">
            <v>caño Pead Agua20mm</v>
          </cell>
          <cell r="C300" t="str">
            <v>m</v>
          </cell>
          <cell r="D300">
            <v>7.6145350854889342</v>
          </cell>
        </row>
        <row r="301">
          <cell r="A301" t="str">
            <v>ra.020</v>
          </cell>
          <cell r="B301" t="str">
            <v>caño Pead Agua 63mm</v>
          </cell>
          <cell r="C301" t="str">
            <v>m</v>
          </cell>
          <cell r="D301">
            <v>29.103267340799999</v>
          </cell>
        </row>
        <row r="302">
          <cell r="A302" t="str">
            <v>ra.024</v>
          </cell>
          <cell r="B302" t="str">
            <v>caño Pead Agua 75mm</v>
          </cell>
          <cell r="C302" t="str">
            <v>m</v>
          </cell>
          <cell r="D302">
            <v>48.424110217200003</v>
          </cell>
        </row>
        <row r="303">
          <cell r="A303" t="str">
            <v>ra.028</v>
          </cell>
          <cell r="B303" t="str">
            <v>cupla Pead Agua 63mm</v>
          </cell>
          <cell r="C303" t="str">
            <v>u</v>
          </cell>
          <cell r="D303">
            <v>53.03804284440001</v>
          </cell>
        </row>
        <row r="304">
          <cell r="A304" t="str">
            <v>ra.030</v>
          </cell>
          <cell r="B304" t="str">
            <v>cupla Pead Agua 75mm</v>
          </cell>
          <cell r="C304" t="str">
            <v>u</v>
          </cell>
          <cell r="D304">
            <v>79.945255713600019</v>
          </cell>
        </row>
        <row r="305">
          <cell r="A305" t="str">
            <v>ra.032</v>
          </cell>
          <cell r="B305" t="str">
            <v>te normal Pead Agua 63mm</v>
          </cell>
          <cell r="C305" t="str">
            <v>u</v>
          </cell>
          <cell r="D305">
            <v>202.9821</v>
          </cell>
        </row>
        <row r="306">
          <cell r="A306" t="str">
            <v>ra.034</v>
          </cell>
          <cell r="B306" t="str">
            <v>válvula esclusa doble brida H°D° 63mm</v>
          </cell>
          <cell r="C306" t="str">
            <v>u</v>
          </cell>
          <cell r="D306">
            <v>1966.3314703999999</v>
          </cell>
        </row>
        <row r="307">
          <cell r="A307" t="str">
            <v>ra.036</v>
          </cell>
          <cell r="B307" t="str">
            <v>abrazadera diámetro 63mm con racord de 1/2"</v>
          </cell>
          <cell r="C307" t="str">
            <v>u</v>
          </cell>
          <cell r="D307">
            <v>212.00272241127831</v>
          </cell>
        </row>
        <row r="308">
          <cell r="A308" t="str">
            <v>rc.010</v>
          </cell>
          <cell r="B308" t="str">
            <v>marco y tapa H°D° 85/90Kg. Sist. Abisagrado</v>
          </cell>
          <cell r="C308" t="str">
            <v>u</v>
          </cell>
          <cell r="D308">
            <v>945.20389880778259</v>
          </cell>
        </row>
        <row r="309">
          <cell r="A309" t="str">
            <v>rc.020</v>
          </cell>
          <cell r="B309" t="str">
            <v>caño PVC Cloacal JE 160mm</v>
          </cell>
          <cell r="C309" t="str">
            <v>m</v>
          </cell>
          <cell r="D309">
            <v>119.66570404169768</v>
          </cell>
        </row>
        <row r="310">
          <cell r="A310" t="str">
            <v>re.005</v>
          </cell>
          <cell r="B310" t="str">
            <v>Cruceta de H°A° MN 157 (2,20 m) c/ganchos</v>
          </cell>
          <cell r="C310" t="str">
            <v>u</v>
          </cell>
          <cell r="D310">
            <v>5767.2839840990628</v>
          </cell>
        </row>
        <row r="311">
          <cell r="A311" t="str">
            <v>re.010</v>
          </cell>
          <cell r="B311" t="str">
            <v>Cruceta de Hº Aº separadora</v>
          </cell>
          <cell r="C311" t="str">
            <v>u</v>
          </cell>
          <cell r="D311">
            <v>5704.7470641038935</v>
          </cell>
        </row>
        <row r="312">
          <cell r="A312" t="str">
            <v>re.015</v>
          </cell>
          <cell r="B312" t="str">
            <v>Columna de Hº Aº Vº de 10,50/1000/3</v>
          </cell>
          <cell r="C312" t="str">
            <v>u</v>
          </cell>
          <cell r="D312">
            <v>22626.41300795717</v>
          </cell>
        </row>
        <row r="313">
          <cell r="A313" t="str">
            <v>re.020</v>
          </cell>
          <cell r="B313" t="str">
            <v>Columna de HºAºVº de 9,5/900/3</v>
          </cell>
          <cell r="C313" t="str">
            <v>u</v>
          </cell>
          <cell r="D313">
            <v>19457.527459414359</v>
          </cell>
        </row>
        <row r="314">
          <cell r="A314" t="str">
            <v>re.025</v>
          </cell>
          <cell r="B314" t="str">
            <v>Poste de eucaliptus creosotado 11 m</v>
          </cell>
          <cell r="C314" t="str">
            <v>u</v>
          </cell>
          <cell r="D314">
            <v>446.28099173553721</v>
          </cell>
        </row>
        <row r="315">
          <cell r="A315" t="str">
            <v>re.030</v>
          </cell>
          <cell r="B315" t="str">
            <v xml:space="preserve">Descargador óxido de zinc con desligador </v>
          </cell>
          <cell r="C315" t="str">
            <v>u</v>
          </cell>
          <cell r="D315">
            <v>823.02364847912645</v>
          </cell>
        </row>
        <row r="316">
          <cell r="A316" t="str">
            <v>re.035</v>
          </cell>
          <cell r="B316" t="str">
            <v>Cable de Cu desnudo de 50 mm² de Secc.</v>
          </cell>
          <cell r="C316" t="str">
            <v>m</v>
          </cell>
          <cell r="D316">
            <v>108.03431935705642</v>
          </cell>
        </row>
        <row r="317">
          <cell r="A317" t="str">
            <v>re.040</v>
          </cell>
          <cell r="B317" t="str">
            <v>Conductor desnudo de cobre de 16 mm²</v>
          </cell>
          <cell r="C317" t="str">
            <v>m</v>
          </cell>
          <cell r="D317">
            <v>33.282192238058428</v>
          </cell>
        </row>
        <row r="318">
          <cell r="A318" t="str">
            <v>re.043</v>
          </cell>
          <cell r="B318" t="str">
            <v>Cable de Al desnudo de 50 mm² de Secc.</v>
          </cell>
          <cell r="C318" t="str">
            <v>m</v>
          </cell>
          <cell r="D318">
            <v>17.645496838974342</v>
          </cell>
        </row>
        <row r="319">
          <cell r="A319" t="str">
            <v>re.045</v>
          </cell>
          <cell r="B319" t="str">
            <v>Conductor Cu preensamblado 3x95 + 1x50 m</v>
          </cell>
          <cell r="C319" t="str">
            <v>m</v>
          </cell>
          <cell r="D319">
            <v>105.15808121408382</v>
          </cell>
        </row>
        <row r="320">
          <cell r="A320" t="str">
            <v>re.050</v>
          </cell>
          <cell r="B320" t="str">
            <v>Conductor CU forrado 1 x 35 mm²</v>
          </cell>
          <cell r="C320" t="str">
            <v>m</v>
          </cell>
          <cell r="D320">
            <v>69.098749852961021</v>
          </cell>
        </row>
        <row r="321">
          <cell r="A321" t="str">
            <v>re.055</v>
          </cell>
          <cell r="B321" t="str">
            <v>Conductor prerreunido 4 x 10 mm²</v>
          </cell>
          <cell r="C321" t="str">
            <v>u</v>
          </cell>
          <cell r="D321">
            <v>89.18580456976153</v>
          </cell>
        </row>
        <row r="322">
          <cell r="A322" t="str">
            <v>re.060</v>
          </cell>
          <cell r="B322" t="str">
            <v>Transformador de potencia 13,2 KV, 315/0,4/0,231 KVA</v>
          </cell>
          <cell r="C322" t="str">
            <v>u</v>
          </cell>
          <cell r="D322">
            <v>120318.36524460753</v>
          </cell>
        </row>
        <row r="323">
          <cell r="A323" t="str">
            <v>re.065</v>
          </cell>
          <cell r="B323" t="str">
            <v>Artefacto Strand MB 70 con SAP 250 W</v>
          </cell>
          <cell r="C323" t="str">
            <v>u</v>
          </cell>
          <cell r="D323">
            <v>3448.6703510748775</v>
          </cell>
        </row>
        <row r="324">
          <cell r="A324" t="str">
            <v>re.070</v>
          </cell>
          <cell r="B324" t="str">
            <v>Aislador Orgánico 13,2/33kv</v>
          </cell>
          <cell r="C324" t="str">
            <v>u</v>
          </cell>
          <cell r="D324">
            <v>188.08482199002611</v>
          </cell>
        </row>
        <row r="325">
          <cell r="A325" t="str">
            <v>re.075</v>
          </cell>
          <cell r="B325" t="str">
            <v>Seccionador fusible XS</v>
          </cell>
          <cell r="C325" t="str">
            <v>u</v>
          </cell>
          <cell r="D325">
            <v>1399.7201729882431</v>
          </cell>
        </row>
        <row r="326">
          <cell r="A326" t="str">
            <v>re.080</v>
          </cell>
          <cell r="B326" t="str">
            <v>Jabalina tipo Cooperweld 1,50x3/4"</v>
          </cell>
          <cell r="C326" t="str">
            <v>u</v>
          </cell>
          <cell r="D326">
            <v>172.70095442517695</v>
          </cell>
        </row>
        <row r="328">
          <cell r="A328" t="str">
            <v>re.090</v>
          </cell>
          <cell r="B328" t="str">
            <v>Cajas de derivación trifásica RBT</v>
          </cell>
          <cell r="C328" t="str">
            <v>u</v>
          </cell>
          <cell r="D328">
            <v>2289.0862357259502</v>
          </cell>
        </row>
        <row r="329">
          <cell r="A329" t="str">
            <v>re.095</v>
          </cell>
          <cell r="B329" t="str">
            <v>Gabinete estanco PVC 600x600x300 c/cerrad. AºPº</v>
          </cell>
          <cell r="C329" t="str">
            <v>u</v>
          </cell>
          <cell r="D329">
            <v>2414.5159950769544</v>
          </cell>
        </row>
        <row r="330">
          <cell r="A330" t="str">
            <v>re.100</v>
          </cell>
          <cell r="B330" t="str">
            <v>Juego de retensión completo</v>
          </cell>
          <cell r="C330" t="str">
            <v>u</v>
          </cell>
          <cell r="D330">
            <v>774.51409995471772</v>
          </cell>
        </row>
        <row r="331">
          <cell r="A331" t="str">
            <v>re.105</v>
          </cell>
          <cell r="B331" t="str">
            <v>Juego de suspensión completo</v>
          </cell>
          <cell r="C331" t="str">
            <v>u</v>
          </cell>
          <cell r="D331">
            <v>1420.3563199392006</v>
          </cell>
        </row>
        <row r="332">
          <cell r="A332" t="str">
            <v>re.110</v>
          </cell>
          <cell r="B332" t="str">
            <v>Morseto de retensión - grampa peine</v>
          </cell>
          <cell r="C332" t="str">
            <v>gl</v>
          </cell>
          <cell r="D332">
            <v>17.070724057603357</v>
          </cell>
        </row>
        <row r="333">
          <cell r="A333" t="str">
            <v>rg.004</v>
          </cell>
          <cell r="B333" t="str">
            <v>cupla E/F Gas PE80 50mm</v>
          </cell>
          <cell r="C333" t="str">
            <v>u</v>
          </cell>
          <cell r="D333">
            <v>67.372447237210579</v>
          </cell>
        </row>
        <row r="334">
          <cell r="A334" t="str">
            <v>rg.006</v>
          </cell>
          <cell r="B334" t="str">
            <v>cupla E/F Gas PE80 63mm</v>
          </cell>
          <cell r="C334" t="str">
            <v>u</v>
          </cell>
          <cell r="D334">
            <v>67.372447237210579</v>
          </cell>
        </row>
        <row r="335">
          <cell r="A335" t="str">
            <v>rg.008</v>
          </cell>
          <cell r="B335" t="str">
            <v xml:space="preserve">tubo Pead Gas 25mm 4bar </v>
          </cell>
          <cell r="C335" t="str">
            <v>m</v>
          </cell>
          <cell r="D335">
            <v>9.1652892561983474</v>
          </cell>
        </row>
        <row r="336">
          <cell r="A336" t="str">
            <v>rg.018</v>
          </cell>
          <cell r="B336" t="str">
            <v xml:space="preserve">tubo Pead Gas 50mm 4bar </v>
          </cell>
          <cell r="C336" t="str">
            <v>m</v>
          </cell>
          <cell r="D336">
            <v>36.942148760330582</v>
          </cell>
        </row>
        <row r="337">
          <cell r="A337" t="str">
            <v>rg.020</v>
          </cell>
          <cell r="B337" t="str">
            <v xml:space="preserve">tubo Pead Gas 63mm 4bar </v>
          </cell>
          <cell r="C337" t="str">
            <v>m</v>
          </cell>
          <cell r="D337">
            <v>58.347107438016529</v>
          </cell>
        </row>
        <row r="339">
          <cell r="A339" t="str">
            <v>rg.026</v>
          </cell>
          <cell r="B339" t="str">
            <v>te Normal Gas E/F PE80 63mm</v>
          </cell>
          <cell r="C339" t="str">
            <v>u</v>
          </cell>
          <cell r="D339">
            <v>212.87603305785123</v>
          </cell>
        </row>
        <row r="340">
          <cell r="A340" t="str">
            <v>rg.028</v>
          </cell>
          <cell r="B340" t="str">
            <v>toma Servicio Gas E/F 63x25mm</v>
          </cell>
          <cell r="C340" t="str">
            <v>u</v>
          </cell>
          <cell r="D340">
            <v>145.08834725965252</v>
          </cell>
        </row>
        <row r="341">
          <cell r="A341" t="str">
            <v>rg.030</v>
          </cell>
          <cell r="B341" t="str">
            <v>toma Servicio Gas E/F 50x25mm</v>
          </cell>
          <cell r="C341" t="str">
            <v>u</v>
          </cell>
          <cell r="D341">
            <v>145.08834725965252</v>
          </cell>
        </row>
        <row r="342">
          <cell r="A342" t="str">
            <v>rv.010</v>
          </cell>
          <cell r="B342" t="str">
            <v>adoquines para pavimento</v>
          </cell>
          <cell r="C342" t="str">
            <v>m2</v>
          </cell>
          <cell r="D342">
            <v>130.88774442182512</v>
          </cell>
        </row>
        <row r="348">
          <cell r="A348" t="str">
            <v>rv.016</v>
          </cell>
          <cell r="B348" t="str">
            <v>gavion de 4,00 x 1,00 x 1,00 mts.</v>
          </cell>
          <cell r="C348" t="str">
            <v>u</v>
          </cell>
          <cell r="D348">
            <v>1420.17</v>
          </cell>
        </row>
        <row r="349">
          <cell r="A349" t="str">
            <v>rv.017</v>
          </cell>
          <cell r="B349" t="str">
            <v>gavion de 4,00 x 1,50 x 1,00 mts.</v>
          </cell>
          <cell r="C349" t="str">
            <v>u</v>
          </cell>
          <cell r="D349">
            <v>1878.77</v>
          </cell>
        </row>
        <row r="350">
          <cell r="A350" t="str">
            <v>rv.018</v>
          </cell>
          <cell r="B350" t="str">
            <v>gavion de 4,00 x 2,00 x 1,00 mts.</v>
          </cell>
          <cell r="C350" t="str">
            <v>u</v>
          </cell>
          <cell r="D350">
            <v>2270.5700000000002</v>
          </cell>
        </row>
        <row r="351">
          <cell r="A351" t="str">
            <v>rv.019</v>
          </cell>
          <cell r="B351" t="str">
            <v>colchonetas de 4,00 x 2,00 x 0,17 mts.</v>
          </cell>
          <cell r="C351" t="str">
            <v>u</v>
          </cell>
          <cell r="D351">
            <v>945.93</v>
          </cell>
        </row>
        <row r="352">
          <cell r="A352" t="str">
            <v>rv.020</v>
          </cell>
          <cell r="B352" t="str">
            <v>malla geotextil 150 grs./m2</v>
          </cell>
          <cell r="C352" t="str">
            <v>m2</v>
          </cell>
          <cell r="D352">
            <v>16.07</v>
          </cell>
        </row>
        <row r="353">
          <cell r="A353" t="str">
            <v>rv.021</v>
          </cell>
          <cell r="B353" t="str">
            <v>defensa metálica  e=3,2mm x7,62m</v>
          </cell>
          <cell r="C353" t="str">
            <v>u</v>
          </cell>
          <cell r="D353">
            <v>926.1831644788532</v>
          </cell>
        </row>
        <row r="354">
          <cell r="A354" t="str">
            <v>rv.022</v>
          </cell>
          <cell r="B354" t="str">
            <v>poste metálico altura 1500 mm perfil 190x80x4,75 mm</v>
          </cell>
          <cell r="C354" t="str">
            <v>u</v>
          </cell>
          <cell r="D354">
            <v>197.12035968000004</v>
          </cell>
        </row>
        <row r="356">
          <cell r="A356" t="str">
            <v>rv.024</v>
          </cell>
          <cell r="B356" t="str">
            <v>alas terminales</v>
          </cell>
          <cell r="C356" t="str">
            <v>u</v>
          </cell>
          <cell r="D356">
            <v>131.62879074233305</v>
          </cell>
        </row>
        <row r="357">
          <cell r="A357" t="str">
            <v>rv.025</v>
          </cell>
          <cell r="B357" t="str">
            <v>Emulsión lenta 1 (CRL – 1)</v>
          </cell>
          <cell r="C357" t="str">
            <v>tn</v>
          </cell>
          <cell r="D357">
            <v>7330.7112211221129</v>
          </cell>
        </row>
        <row r="358">
          <cell r="A358" t="str">
            <v>rv.026</v>
          </cell>
          <cell r="B358" t="str">
            <v>Emulsión rápida 1 (CRR – 1)</v>
          </cell>
          <cell r="C358" t="str">
            <v>tn</v>
          </cell>
          <cell r="D358">
            <v>5823.5000000000009</v>
          </cell>
        </row>
        <row r="359">
          <cell r="A359" t="str">
            <v>rv.027</v>
          </cell>
          <cell r="B359" t="str">
            <v>fuel-oil</v>
          </cell>
          <cell r="C359" t="str">
            <v>tn</v>
          </cell>
          <cell r="D359">
            <v>4780.9640601435531</v>
          </cell>
        </row>
        <row r="360">
          <cell r="A360" t="str">
            <v>rv.028</v>
          </cell>
          <cell r="B360" t="str">
            <v>C.A. (50-60)</v>
          </cell>
          <cell r="C360" t="str">
            <v>tn</v>
          </cell>
          <cell r="D360">
            <v>6769.0931933835018</v>
          </cell>
        </row>
        <row r="361">
          <cell r="A361" t="str">
            <v>rv.029</v>
          </cell>
          <cell r="B361" t="str">
            <v>junta de dilatación</v>
          </cell>
          <cell r="C361" t="str">
            <v>ml</v>
          </cell>
          <cell r="D361">
            <v>7651.1113844416795</v>
          </cell>
        </row>
        <row r="362">
          <cell r="A362" t="str">
            <v>rv.030</v>
          </cell>
          <cell r="B362" t="str">
            <v>apoyo de neoprene</v>
          </cell>
          <cell r="C362" t="str">
            <v>cm3</v>
          </cell>
          <cell r="D362">
            <v>0.31931397280473711</v>
          </cell>
        </row>
        <row r="363">
          <cell r="A363" t="str">
            <v>rv.031</v>
          </cell>
          <cell r="B363" t="str">
            <v>material termosplastico (subcontrato)</v>
          </cell>
          <cell r="C363" t="str">
            <v>m2</v>
          </cell>
          <cell r="D363">
            <v>89.70368969616932</v>
          </cell>
        </row>
        <row r="364">
          <cell r="A364" t="str">
            <v>rv.032</v>
          </cell>
          <cell r="B364" t="str">
            <v>Diluido Medio 1 (EM – 1) y Rápido 1 (ER – 1)</v>
          </cell>
          <cell r="C364" t="str">
            <v>tn</v>
          </cell>
          <cell r="D364">
            <v>9478.6923000000006</v>
          </cell>
        </row>
        <row r="365">
          <cell r="A365" t="str">
            <v>rv.033</v>
          </cell>
          <cell r="B365" t="str">
            <v>portico de señal aérea DNV 130 k 16 m. Luz</v>
          </cell>
          <cell r="C365" t="str">
            <v>u</v>
          </cell>
          <cell r="D365">
            <v>86420.083860650513</v>
          </cell>
        </row>
        <row r="366">
          <cell r="A366" t="str">
            <v>rv.034</v>
          </cell>
          <cell r="B366" t="str">
            <v xml:space="preserve">columna de brazo tipo DNV 130 k </v>
          </cell>
          <cell r="C366" t="str">
            <v>u</v>
          </cell>
          <cell r="D366">
            <v>29563.22665326501</v>
          </cell>
        </row>
        <row r="367">
          <cell r="A367" t="str">
            <v>rv.035</v>
          </cell>
          <cell r="B367" t="str">
            <v>carteles reflectivos 2,10x1,20m</v>
          </cell>
          <cell r="C367" t="str">
            <v>m2</v>
          </cell>
          <cell r="D367">
            <v>3274.5138706591856</v>
          </cell>
        </row>
        <row r="368">
          <cell r="A368" t="str">
            <v>rv.036</v>
          </cell>
          <cell r="B368" t="str">
            <v>equipo p/laboratorio y oficina</v>
          </cell>
          <cell r="C368" t="str">
            <v>gl</v>
          </cell>
          <cell r="D368">
            <v>107161.17381710104</v>
          </cell>
        </row>
        <row r="369">
          <cell r="A369" t="str">
            <v>rv.037</v>
          </cell>
          <cell r="B369" t="str">
            <v>agregado zarand. Pétreo fino vial</v>
          </cell>
          <cell r="C369" t="str">
            <v>m3</v>
          </cell>
          <cell r="D369">
            <v>292.3445405849813</v>
          </cell>
        </row>
        <row r="371">
          <cell r="A371" t="str">
            <v>rv.038b</v>
          </cell>
          <cell r="B371" t="str">
            <v>agregado zarand. Pétreo triturado  vial</v>
          </cell>
          <cell r="C371" t="str">
            <v>m3</v>
          </cell>
          <cell r="D371">
            <v>328.35152979113974</v>
          </cell>
        </row>
        <row r="372">
          <cell r="A372" t="str">
            <v>rv.039</v>
          </cell>
          <cell r="B372" t="str">
            <v xml:space="preserve">material termosplastico </v>
          </cell>
          <cell r="C372" t="str">
            <v>kg</v>
          </cell>
          <cell r="D372">
            <v>22.560216729767458</v>
          </cell>
        </row>
        <row r="373">
          <cell r="A373" t="str">
            <v>sa.001</v>
          </cell>
          <cell r="B373" t="str">
            <v>ramal Y PVC 0.110x0.110</v>
          </cell>
          <cell r="C373" t="str">
            <v>u</v>
          </cell>
          <cell r="D373">
            <v>81.217424647741211</v>
          </cell>
        </row>
        <row r="374">
          <cell r="A374" t="str">
            <v>sa.002</v>
          </cell>
          <cell r="B374" t="str">
            <v>curva PVC 45° 110</v>
          </cell>
          <cell r="C374" t="str">
            <v>u</v>
          </cell>
          <cell r="D374">
            <v>65.355568152518288</v>
          </cell>
        </row>
        <row r="375">
          <cell r="A375" t="str">
            <v>sa.015</v>
          </cell>
          <cell r="B375" t="str">
            <v>bacha simple acero inox. 52 x 32x18</v>
          </cell>
          <cell r="C375" t="str">
            <v>u</v>
          </cell>
          <cell r="D375">
            <v>575.73561430222219</v>
          </cell>
        </row>
        <row r="376">
          <cell r="A376" t="str">
            <v>sa.020</v>
          </cell>
          <cell r="B376" t="str">
            <v>inodoro sifónico losa</v>
          </cell>
          <cell r="C376" t="str">
            <v>u</v>
          </cell>
          <cell r="D376">
            <v>821.6</v>
          </cell>
        </row>
        <row r="377">
          <cell r="A377" t="str">
            <v>sa.021</v>
          </cell>
          <cell r="B377" t="str">
            <v>mochila losa c/ codo</v>
          </cell>
          <cell r="C377" t="str">
            <v>u</v>
          </cell>
          <cell r="D377">
            <v>848.45041322314046</v>
          </cell>
        </row>
        <row r="378">
          <cell r="A378" t="str">
            <v>sa.022</v>
          </cell>
          <cell r="B378" t="str">
            <v>asiento p/inodoro PVC</v>
          </cell>
          <cell r="C378" t="str">
            <v>u</v>
          </cell>
          <cell r="D378">
            <v>848.45041322314046</v>
          </cell>
        </row>
        <row r="379">
          <cell r="A379" t="str">
            <v>sa.071</v>
          </cell>
          <cell r="B379" t="str">
            <v>caño H-3 tricapa 19 mm</v>
          </cell>
          <cell r="C379" t="str">
            <v>m</v>
          </cell>
          <cell r="D379">
            <v>20.296284970615478</v>
          </cell>
        </row>
        <row r="380">
          <cell r="A380" t="str">
            <v>sa.089</v>
          </cell>
          <cell r="B380" t="str">
            <v>caño PVC 3.2 p/desague cloacal 0.060 x 4 m.</v>
          </cell>
          <cell r="C380" t="str">
            <v>m</v>
          </cell>
          <cell r="D380">
            <v>58.818593334280969</v>
          </cell>
        </row>
        <row r="381">
          <cell r="A381" t="str">
            <v>sa.090</v>
          </cell>
          <cell r="B381" t="str">
            <v>caño PVC 3.2 p/desague cloacal 0.110 x 4 m.</v>
          </cell>
          <cell r="C381" t="str">
            <v>m</v>
          </cell>
          <cell r="D381">
            <v>86.775091074681228</v>
          </cell>
        </row>
        <row r="382">
          <cell r="A382" t="str">
            <v>sa.108</v>
          </cell>
          <cell r="B382" t="str">
            <v>codo IPS 19 mm</v>
          </cell>
          <cell r="C382" t="str">
            <v>u</v>
          </cell>
          <cell r="D382">
            <v>4.7276999999999996</v>
          </cell>
        </row>
        <row r="383">
          <cell r="A383" t="str">
            <v>sa.111</v>
          </cell>
          <cell r="B383" t="str">
            <v>codo H°G° 19 mm</v>
          </cell>
          <cell r="C383" t="str">
            <v>u</v>
          </cell>
          <cell r="D383">
            <v>12.155702479338844</v>
          </cell>
        </row>
        <row r="384">
          <cell r="A384" t="str">
            <v>sa.112</v>
          </cell>
          <cell r="B384" t="str">
            <v>ramal Y PVC Cloacal d=160x110mm</v>
          </cell>
          <cell r="C384" t="str">
            <v>u</v>
          </cell>
          <cell r="D384">
            <v>254.63392200000001</v>
          </cell>
        </row>
        <row r="385">
          <cell r="A385" t="str">
            <v>sa.169</v>
          </cell>
          <cell r="B385" t="str">
            <v>pileta de patio PVC 5 entradas</v>
          </cell>
          <cell r="C385" t="str">
            <v>u</v>
          </cell>
          <cell r="D385">
            <v>68.308601534560538</v>
          </cell>
        </row>
        <row r="386">
          <cell r="A386" t="str">
            <v>sa.194</v>
          </cell>
          <cell r="B386" t="str">
            <v xml:space="preserve">TAPON MACHO IPS 1/2"            </v>
          </cell>
          <cell r="C386" t="str">
            <v>u</v>
          </cell>
          <cell r="D386">
            <v>1.7365289256198349</v>
          </cell>
        </row>
        <row r="387">
          <cell r="A387" t="str">
            <v>sa.195</v>
          </cell>
          <cell r="B387" t="str">
            <v xml:space="preserve">TAPON MACHO IPS 3/4 "  </v>
          </cell>
          <cell r="C387" t="str">
            <v>u</v>
          </cell>
          <cell r="D387">
            <v>1.9970082644628098</v>
          </cell>
        </row>
        <row r="388">
          <cell r="A388" t="str">
            <v>sa.200</v>
          </cell>
          <cell r="B388" t="str">
            <v>tee IPS 19 mm</v>
          </cell>
          <cell r="C388" t="str">
            <v>u</v>
          </cell>
          <cell r="D388">
            <v>5.6988361523195996</v>
          </cell>
        </row>
        <row r="389">
          <cell r="A389" t="str">
            <v>sa.205</v>
          </cell>
          <cell r="B389" t="str">
            <v>kit medidor agua aprob. ASSA</v>
          </cell>
          <cell r="C389" t="str">
            <v>u</v>
          </cell>
          <cell r="D389">
            <v>491.97</v>
          </cell>
        </row>
        <row r="390">
          <cell r="A390" t="str">
            <v>sa.210</v>
          </cell>
          <cell r="B390" t="str">
            <v>gabinete p/medidor agua aprobado ASSA</v>
          </cell>
          <cell r="C390" t="str">
            <v>u</v>
          </cell>
          <cell r="D390">
            <v>198.95</v>
          </cell>
        </row>
        <row r="391">
          <cell r="A391" t="str">
            <v>sa.220</v>
          </cell>
          <cell r="B391" t="str">
            <v>caño H-3 tricapa 25 mm</v>
          </cell>
          <cell r="C391" t="str">
            <v>m</v>
          </cell>
          <cell r="D391">
            <v>40.4077179005264</v>
          </cell>
        </row>
        <row r="392">
          <cell r="A392" t="str">
            <v>sa.221</v>
          </cell>
          <cell r="B392" t="str">
            <v>sellador p/rosca x 125 cm3</v>
          </cell>
          <cell r="C392" t="str">
            <v>u</v>
          </cell>
          <cell r="D392">
            <v>44.359034948824124</v>
          </cell>
        </row>
        <row r="393">
          <cell r="A393" t="str">
            <v>sa.223</v>
          </cell>
          <cell r="B393" t="str">
            <v>medidor de agua</v>
          </cell>
          <cell r="C393" t="str">
            <v>u</v>
          </cell>
          <cell r="D393">
            <v>686.88</v>
          </cell>
        </row>
        <row r="394">
          <cell r="A394" t="str">
            <v>sa.239</v>
          </cell>
          <cell r="B394" t="str">
            <v>juego llave y flor p/ducha cromada</v>
          </cell>
          <cell r="C394" t="str">
            <v>u</v>
          </cell>
          <cell r="D394">
            <v>1494.7239819004526</v>
          </cell>
        </row>
        <row r="395">
          <cell r="A395" t="str">
            <v>sa.244</v>
          </cell>
          <cell r="B395" t="str">
            <v>llave de paso de bronce 0.019</v>
          </cell>
          <cell r="C395" t="str">
            <v>u</v>
          </cell>
          <cell r="D395">
            <v>115.89</v>
          </cell>
        </row>
        <row r="396">
          <cell r="A396" t="str">
            <v>sa.247</v>
          </cell>
          <cell r="B396" t="str">
            <v>llave esclusa bronce 0.019</v>
          </cell>
          <cell r="C396" t="str">
            <v>u</v>
          </cell>
          <cell r="D396">
            <v>101.62938617137499</v>
          </cell>
        </row>
        <row r="397">
          <cell r="A397" t="str">
            <v>sa.270</v>
          </cell>
          <cell r="B397" t="str">
            <v>canilla bronce cromo p/pil. lavar 1/2"</v>
          </cell>
          <cell r="C397" t="str">
            <v>u</v>
          </cell>
          <cell r="D397">
            <v>111.79305000000001</v>
          </cell>
        </row>
        <row r="398">
          <cell r="A398" t="str">
            <v>sa.284</v>
          </cell>
          <cell r="B398" t="str">
            <v>flotante completo p/tanque 1/2"</v>
          </cell>
          <cell r="C398" t="str">
            <v>u</v>
          </cell>
          <cell r="D398">
            <v>83.71</v>
          </cell>
        </row>
        <row r="399">
          <cell r="A399" t="str">
            <v>sa.285</v>
          </cell>
          <cell r="B399" t="str">
            <v>tanque de reserva 600 lts. PVC tricapa</v>
          </cell>
          <cell r="C399" t="str">
            <v>u</v>
          </cell>
          <cell r="D399">
            <v>1545.4707002109378</v>
          </cell>
        </row>
        <row r="400">
          <cell r="A400" t="str">
            <v>sa.291</v>
          </cell>
          <cell r="B400" t="str">
            <v>mesada granito reconst. 4 cm. de espesor</v>
          </cell>
          <cell r="C400" t="str">
            <v>m2</v>
          </cell>
          <cell r="D400">
            <v>910.83025341000018</v>
          </cell>
        </row>
        <row r="401">
          <cell r="A401" t="str">
            <v>sa.295</v>
          </cell>
          <cell r="B401" t="str">
            <v>mesada granito natural nacional  e=2cm.</v>
          </cell>
          <cell r="C401" t="str">
            <v>m2</v>
          </cell>
          <cell r="D401">
            <v>2084.423302936355</v>
          </cell>
        </row>
        <row r="402">
          <cell r="A402" t="str">
            <v>sa.300</v>
          </cell>
          <cell r="B402" t="str">
            <v>ramal Y PVC 0.110x0.63</v>
          </cell>
          <cell r="C402" t="str">
            <v>u</v>
          </cell>
          <cell r="D402">
            <v>40.47</v>
          </cell>
        </row>
        <row r="403">
          <cell r="A403" t="str">
            <v>sa.310</v>
          </cell>
          <cell r="B403" t="str">
            <v>válvula exclusa bronce 25 mm</v>
          </cell>
          <cell r="C403" t="str">
            <v>u</v>
          </cell>
          <cell r="D403">
            <v>152.74</v>
          </cell>
        </row>
        <row r="404">
          <cell r="A404" t="str">
            <v>sa.321</v>
          </cell>
          <cell r="B404" t="str">
            <v>CUPLAS H°G° 3/4 * 1/2"</v>
          </cell>
          <cell r="C404" t="str">
            <v>u</v>
          </cell>
          <cell r="D404">
            <v>13.64</v>
          </cell>
        </row>
        <row r="405">
          <cell r="A405" t="str">
            <v>sa.322</v>
          </cell>
          <cell r="B405" t="str">
            <v>CUPLAS H°G° 1 * 1/2 - 3/4"</v>
          </cell>
          <cell r="C405" t="str">
            <v>u</v>
          </cell>
          <cell r="D405">
            <v>17.760000000000002</v>
          </cell>
        </row>
        <row r="406">
          <cell r="A406" t="str">
            <v>sa.323</v>
          </cell>
          <cell r="B406" t="str">
            <v>CODOS HH H°G° * 90°  DE ½"</v>
          </cell>
          <cell r="C406" t="str">
            <v>u</v>
          </cell>
          <cell r="D406">
            <v>9.7799999999999994</v>
          </cell>
        </row>
        <row r="407">
          <cell r="A407" t="str">
            <v>sa.324</v>
          </cell>
          <cell r="B407" t="str">
            <v>CODOS MH H°G° * 90° DE ½"</v>
          </cell>
          <cell r="C407" t="str">
            <v>u</v>
          </cell>
          <cell r="D407">
            <v>12.96</v>
          </cell>
        </row>
        <row r="408">
          <cell r="A408" t="str">
            <v>sa.325</v>
          </cell>
          <cell r="B408" t="str">
            <v>BUJES H°G° 3/4" * 1/2"</v>
          </cell>
          <cell r="C408" t="str">
            <v>u</v>
          </cell>
          <cell r="D408">
            <v>9.1577888820000002</v>
          </cell>
        </row>
        <row r="411">
          <cell r="A411" t="str">
            <v>sa.328</v>
          </cell>
          <cell r="B411" t="str">
            <v xml:space="preserve">NIPLES IPS * 10 CM *  1/2  </v>
          </cell>
          <cell r="C411" t="str">
            <v>u</v>
          </cell>
          <cell r="D411">
            <v>2.92</v>
          </cell>
        </row>
        <row r="412">
          <cell r="A412" t="str">
            <v>sa.329</v>
          </cell>
          <cell r="B412" t="str">
            <v xml:space="preserve">NIPLES IPS * 8 CM *  3/4   </v>
          </cell>
          <cell r="C412" t="str">
            <v>u</v>
          </cell>
          <cell r="D412">
            <v>4.13</v>
          </cell>
        </row>
        <row r="413">
          <cell r="A413" t="str">
            <v>sa.330</v>
          </cell>
          <cell r="B413" t="str">
            <v xml:space="preserve">UNION DOBLE IPS 1/2            </v>
          </cell>
          <cell r="C413" t="str">
            <v>u</v>
          </cell>
          <cell r="D413">
            <v>8.2837154216027873</v>
          </cell>
        </row>
        <row r="414">
          <cell r="A414" t="str">
            <v>sa.331</v>
          </cell>
          <cell r="B414" t="str">
            <v xml:space="preserve">UNION DOBLE IPS 3/4             </v>
          </cell>
          <cell r="C414" t="str">
            <v>u</v>
          </cell>
          <cell r="D414">
            <v>11.081822323462417</v>
          </cell>
        </row>
        <row r="415">
          <cell r="A415" t="str">
            <v>sa.332</v>
          </cell>
          <cell r="B415" t="str">
            <v>FLOTANTE P/TANQUE         ½"</v>
          </cell>
          <cell r="C415" t="str">
            <v>u</v>
          </cell>
          <cell r="D415">
            <v>11.081822323462417</v>
          </cell>
        </row>
        <row r="416">
          <cell r="A416" t="str">
            <v>sa.333</v>
          </cell>
          <cell r="B416" t="str">
            <v xml:space="preserve">BUJE RED IPS 3/4*1/2       </v>
          </cell>
          <cell r="C416" t="str">
            <v>u</v>
          </cell>
          <cell r="D416">
            <v>1.77</v>
          </cell>
        </row>
        <row r="417">
          <cell r="A417" t="str">
            <v>sa.334</v>
          </cell>
          <cell r="B417" t="str">
            <v xml:space="preserve">BUJE RED IPS 1*1/2         </v>
          </cell>
          <cell r="C417" t="str">
            <v>u</v>
          </cell>
          <cell r="D417">
            <v>2.6</v>
          </cell>
        </row>
        <row r="418">
          <cell r="A418" t="str">
            <v>sa.335</v>
          </cell>
          <cell r="B418" t="str">
            <v xml:space="preserve">ADAPTADOR C/BRIDA IPS 1"   </v>
          </cell>
          <cell r="C418" t="str">
            <v>u</v>
          </cell>
          <cell r="D418">
            <v>40.21</v>
          </cell>
        </row>
        <row r="419">
          <cell r="A419" t="str">
            <v>sa.336</v>
          </cell>
          <cell r="B419" t="str">
            <v xml:space="preserve">CODO ROSCA H RED. IPS 3/4*1/2  </v>
          </cell>
          <cell r="C419" t="str">
            <v>u</v>
          </cell>
          <cell r="D419">
            <v>9.0399999999999991</v>
          </cell>
        </row>
        <row r="420">
          <cell r="A420" t="str">
            <v>sa.337</v>
          </cell>
          <cell r="B420" t="str">
            <v xml:space="preserve">TEE RED IPS 3/4*1/2             </v>
          </cell>
          <cell r="C420" t="str">
            <v>u</v>
          </cell>
          <cell r="D420">
            <v>14.42</v>
          </cell>
        </row>
        <row r="421">
          <cell r="A421" t="str">
            <v>sa.338</v>
          </cell>
          <cell r="B421" t="str">
            <v xml:space="preserve">TEE RED IPS 1*3/4               </v>
          </cell>
          <cell r="C421" t="str">
            <v>u</v>
          </cell>
          <cell r="D421">
            <v>16.079999999999998</v>
          </cell>
        </row>
        <row r="422">
          <cell r="A422" t="str">
            <v>sa.339</v>
          </cell>
          <cell r="B422" t="str">
            <v xml:space="preserve">TEE ROSCA H IPS 1/2             </v>
          </cell>
          <cell r="C422" t="str">
            <v>u</v>
          </cell>
          <cell r="D422">
            <v>4.28</v>
          </cell>
        </row>
        <row r="423">
          <cell r="A423" t="str">
            <v>sa.340</v>
          </cell>
          <cell r="B423" t="str">
            <v xml:space="preserve">TEE ROSCA H IPS 3/4            </v>
          </cell>
          <cell r="C423" t="str">
            <v>u</v>
          </cell>
          <cell r="D423">
            <v>6.0208264170212766</v>
          </cell>
        </row>
        <row r="424">
          <cell r="A424" t="str">
            <v>sa.341</v>
          </cell>
          <cell r="B424" t="str">
            <v>VALVULAS ESFERICAS BCE. 1/2</v>
          </cell>
          <cell r="C424" t="str">
            <v>u</v>
          </cell>
          <cell r="D424">
            <v>55.76</v>
          </cell>
        </row>
        <row r="425">
          <cell r="A425" t="str">
            <v>sa.342</v>
          </cell>
          <cell r="B425" t="str">
            <v>VALVULAS ESFERICAS BCE. 3/4</v>
          </cell>
          <cell r="C425" t="str">
            <v>u</v>
          </cell>
          <cell r="D425">
            <v>79.910743801652899</v>
          </cell>
        </row>
        <row r="426">
          <cell r="A426" t="str">
            <v>sa.343</v>
          </cell>
          <cell r="B426" t="str">
            <v>ASIENTO P/INODORO MONKOTO BLANCO 39030</v>
          </cell>
          <cell r="C426" t="str">
            <v>u</v>
          </cell>
          <cell r="D426">
            <v>79.910743801652899</v>
          </cell>
        </row>
        <row r="427">
          <cell r="A427" t="str">
            <v>sa.270</v>
          </cell>
          <cell r="B427" t="str">
            <v>CANILLA SERVICIO BCE.½  (A-C)</v>
          </cell>
          <cell r="C427" t="str">
            <v>u</v>
          </cell>
          <cell r="D427">
            <v>111.79305000000001</v>
          </cell>
        </row>
        <row r="428">
          <cell r="A428" t="str">
            <v>sa.345</v>
          </cell>
          <cell r="B428" t="str">
            <v xml:space="preserve">SELLA ROSCA HIDRO 3 X 125 CC </v>
          </cell>
          <cell r="C428" t="str">
            <v>u</v>
          </cell>
          <cell r="D428">
            <v>79.910743801652899</v>
          </cell>
        </row>
        <row r="429">
          <cell r="A429" t="str">
            <v>sa.346</v>
          </cell>
          <cell r="B429" t="str">
            <v>FLEXIBLE FLEXIFORMA CROM.1/2*30</v>
          </cell>
          <cell r="C429" t="str">
            <v>u</v>
          </cell>
          <cell r="D429">
            <v>88.18</v>
          </cell>
        </row>
        <row r="430">
          <cell r="A430" t="str">
            <v>sa.349</v>
          </cell>
          <cell r="B430" t="str">
            <v>SIFON P/DESCARGA SIMPLE       40005</v>
          </cell>
          <cell r="C430" t="str">
            <v>u</v>
          </cell>
          <cell r="D430">
            <v>43.831539369721192</v>
          </cell>
        </row>
        <row r="431">
          <cell r="A431" t="str">
            <v>so.016</v>
          </cell>
          <cell r="B431" t="str">
            <v>baldosa cerámica roja 6 x 24</v>
          </cell>
          <cell r="C431" t="str">
            <v>m2</v>
          </cell>
          <cell r="D431">
            <v>42.329766904355708</v>
          </cell>
        </row>
        <row r="432">
          <cell r="A432" t="str">
            <v>so.003</v>
          </cell>
          <cell r="B432" t="str">
            <v>mosaico calcareo amarillo, rojo o gris</v>
          </cell>
          <cell r="C432" t="str">
            <v>m2</v>
          </cell>
          <cell r="D432">
            <v>82.644628099173559</v>
          </cell>
        </row>
        <row r="433">
          <cell r="A433" t="str">
            <v>so.004</v>
          </cell>
          <cell r="B433" t="str">
            <v>mosaico granítico 30x30</v>
          </cell>
          <cell r="C433" t="str">
            <v>m2</v>
          </cell>
          <cell r="D433">
            <v>121.48760330578513</v>
          </cell>
        </row>
        <row r="434">
          <cell r="A434" t="str">
            <v>so.009</v>
          </cell>
          <cell r="B434" t="str">
            <v>baldosa roja 20x20 tipo azotea</v>
          </cell>
          <cell r="C434" t="str">
            <v>m2</v>
          </cell>
          <cell r="D434">
            <v>58.292770656978</v>
          </cell>
        </row>
        <row r="435">
          <cell r="A435" t="str">
            <v>so.030</v>
          </cell>
          <cell r="B435" t="str">
            <v>cerámico esmaltado 20x20</v>
          </cell>
          <cell r="C435" t="str">
            <v>m2</v>
          </cell>
          <cell r="D435">
            <v>72.189590209423159</v>
          </cell>
        </row>
        <row r="436">
          <cell r="A436" t="str">
            <v>te.002</v>
          </cell>
          <cell r="B436" t="str">
            <v>teja colonial</v>
          </cell>
          <cell r="C436" t="str">
            <v>u</v>
          </cell>
          <cell r="D436">
            <v>8.2112073056258055</v>
          </cell>
        </row>
        <row r="437">
          <cell r="A437" t="str">
            <v>te.003</v>
          </cell>
          <cell r="B437" t="str">
            <v>teja francesa</v>
          </cell>
          <cell r="C437" t="str">
            <v>u</v>
          </cell>
          <cell r="D437">
            <v>11.393463962155076</v>
          </cell>
        </row>
        <row r="438">
          <cell r="A438" t="str">
            <v>vi.001</v>
          </cell>
          <cell r="B438" t="str">
            <v>vidrio triple transparente</v>
          </cell>
          <cell r="C438" t="str">
            <v>m2</v>
          </cell>
          <cell r="D438">
            <v>192.80991735537191</v>
          </cell>
        </row>
        <row r="439">
          <cell r="A439" t="str">
            <v>vi.002</v>
          </cell>
          <cell r="B439" t="str">
            <v>espejo 3mm</v>
          </cell>
          <cell r="C439" t="str">
            <v>m2</v>
          </cell>
          <cell r="D439">
            <v>295.17212514758052</v>
          </cell>
        </row>
        <row r="440">
          <cell r="A440" t="str">
            <v>vi.003</v>
          </cell>
          <cell r="B440" t="str">
            <v>vidrio doble transparente</v>
          </cell>
          <cell r="C440" t="str">
            <v>m2</v>
          </cell>
          <cell r="D440">
            <v>171</v>
          </cell>
        </row>
        <row r="441">
          <cell r="A441" t="str">
            <v>vi.004</v>
          </cell>
          <cell r="B441" t="str">
            <v>policarbonato 4mm</v>
          </cell>
          <cell r="C441" t="str">
            <v>m2</v>
          </cell>
          <cell r="D441">
            <v>136.36363636363637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2:H736"/>
  <sheetViews>
    <sheetView tabSelected="1" zoomScaleNormal="100" workbookViewId="0">
      <selection activeCell="E628" sqref="E628"/>
    </sheetView>
  </sheetViews>
  <sheetFormatPr baseColWidth="10" defaultColWidth="20.140625" defaultRowHeight="15" customHeight="1" x14ac:dyDescent="0.2"/>
  <cols>
    <col min="1" max="1" width="2.7109375" style="133" customWidth="1"/>
    <col min="2" max="2" width="7.7109375" style="133" bestFit="1" customWidth="1"/>
    <col min="3" max="3" width="74.7109375" style="133" customWidth="1"/>
    <col min="4" max="4" width="4.7109375" style="132" bestFit="1" customWidth="1"/>
    <col min="5" max="5" width="16.5703125" style="189" bestFit="1" customWidth="1"/>
    <col min="6" max="6" width="12.5703125" style="133" bestFit="1" customWidth="1"/>
    <col min="7" max="16384" width="20.140625" style="133"/>
  </cols>
  <sheetData>
    <row r="2" spans="2:8" ht="42.75" customHeight="1" x14ac:dyDescent="0.2"/>
    <row r="3" spans="2:8" ht="15.75" x14ac:dyDescent="0.2">
      <c r="B3" s="310"/>
      <c r="C3" s="310"/>
      <c r="D3" s="310"/>
      <c r="E3" s="310"/>
    </row>
    <row r="4" spans="2:8" s="134" customFormat="1" ht="15" customHeight="1" x14ac:dyDescent="0.25">
      <c r="B4" s="192" t="s">
        <v>1766</v>
      </c>
      <c r="C4" s="211" t="s">
        <v>2042</v>
      </c>
      <c r="D4" s="135"/>
      <c r="E4" s="194"/>
    </row>
    <row r="5" spans="2:8" ht="8.25" customHeight="1" thickBot="1" x14ac:dyDescent="0.25">
      <c r="B5" s="134"/>
      <c r="C5" s="134"/>
      <c r="D5" s="135"/>
      <c r="E5" s="195"/>
    </row>
    <row r="6" spans="2:8" ht="19.5" customHeight="1" thickBot="1" x14ac:dyDescent="0.25">
      <c r="B6" s="307" t="s">
        <v>1752</v>
      </c>
      <c r="C6" s="308"/>
      <c r="D6" s="308"/>
      <c r="E6" s="309"/>
      <c r="H6" s="196"/>
    </row>
    <row r="7" spans="2:8" ht="27.75" customHeight="1" thickBot="1" x14ac:dyDescent="0.25">
      <c r="B7" s="205" t="s">
        <v>2011</v>
      </c>
      <c r="C7" s="261" t="s">
        <v>1167</v>
      </c>
      <c r="D7" s="206" t="s">
        <v>1753</v>
      </c>
      <c r="E7" s="304" t="s">
        <v>2031</v>
      </c>
    </row>
    <row r="8" spans="2:8" ht="15" customHeight="1" x14ac:dyDescent="0.2">
      <c r="B8" s="239" t="s">
        <v>879</v>
      </c>
      <c r="C8" s="240" t="s">
        <v>1207</v>
      </c>
      <c r="D8" s="241" t="s">
        <v>878</v>
      </c>
      <c r="E8" s="290">
        <v>249001.13172585383</v>
      </c>
      <c r="G8" s="193"/>
    </row>
    <row r="9" spans="2:8" ht="15" customHeight="1" x14ac:dyDescent="0.2">
      <c r="B9" s="242" t="s">
        <v>899</v>
      </c>
      <c r="C9" s="243" t="s">
        <v>1208</v>
      </c>
      <c r="D9" s="244" t="s">
        <v>117</v>
      </c>
      <c r="E9" s="305">
        <v>4611.9931840753661</v>
      </c>
      <c r="G9" s="193"/>
    </row>
    <row r="10" spans="2:8" ht="15" customHeight="1" x14ac:dyDescent="0.2">
      <c r="B10" s="242" t="s">
        <v>898</v>
      </c>
      <c r="C10" s="243" t="s">
        <v>1501</v>
      </c>
      <c r="D10" s="244" t="s">
        <v>117</v>
      </c>
      <c r="E10" s="305">
        <v>4751.3098582582625</v>
      </c>
      <c r="G10" s="193"/>
    </row>
    <row r="11" spans="2:8" ht="15" customHeight="1" x14ac:dyDescent="0.2">
      <c r="B11" s="242" t="s">
        <v>897</v>
      </c>
      <c r="C11" s="243" t="s">
        <v>1209</v>
      </c>
      <c r="D11" s="244" t="s">
        <v>117</v>
      </c>
      <c r="E11" s="305">
        <v>4762.8431430892961</v>
      </c>
      <c r="G11" s="193"/>
    </row>
    <row r="12" spans="2:8" ht="15" customHeight="1" x14ac:dyDescent="0.2">
      <c r="B12" s="242" t="s">
        <v>896</v>
      </c>
      <c r="C12" s="243" t="s">
        <v>1503</v>
      </c>
      <c r="D12" s="244" t="s">
        <v>117</v>
      </c>
      <c r="E12" s="305">
        <v>4960.540678593683</v>
      </c>
      <c r="G12" s="193"/>
    </row>
    <row r="13" spans="2:8" ht="15" customHeight="1" x14ac:dyDescent="0.2">
      <c r="B13" s="242" t="s">
        <v>895</v>
      </c>
      <c r="C13" s="243" t="s">
        <v>1210</v>
      </c>
      <c r="D13" s="244" t="s">
        <v>117</v>
      </c>
      <c r="E13" s="305">
        <v>5254.840009750832</v>
      </c>
      <c r="G13" s="193"/>
    </row>
    <row r="14" spans="2:8" ht="15" customHeight="1" x14ac:dyDescent="0.2">
      <c r="B14" s="242" t="s">
        <v>894</v>
      </c>
      <c r="C14" s="243" t="s">
        <v>1505</v>
      </c>
      <c r="D14" s="244" t="s">
        <v>117</v>
      </c>
      <c r="E14" s="305">
        <v>4418.9312481213983</v>
      </c>
      <c r="G14" s="193"/>
    </row>
    <row r="15" spans="2:8" ht="15" customHeight="1" x14ac:dyDescent="0.2">
      <c r="B15" s="245" t="s">
        <v>893</v>
      </c>
      <c r="C15" s="246" t="s">
        <v>1211</v>
      </c>
      <c r="D15" s="244" t="s">
        <v>117</v>
      </c>
      <c r="E15" s="305">
        <v>4998.3380111160041</v>
      </c>
      <c r="G15" s="193"/>
    </row>
    <row r="16" spans="2:8" ht="15" customHeight="1" x14ac:dyDescent="0.2">
      <c r="B16" s="245" t="s">
        <v>892</v>
      </c>
      <c r="C16" s="246" t="s">
        <v>1212</v>
      </c>
      <c r="D16" s="244" t="s">
        <v>311</v>
      </c>
      <c r="E16" s="305">
        <v>4669423.4027459351</v>
      </c>
      <c r="G16" s="193"/>
    </row>
    <row r="17" spans="2:7" ht="15" customHeight="1" x14ac:dyDescent="0.2">
      <c r="B17" s="242" t="s">
        <v>891</v>
      </c>
      <c r="C17" s="243" t="s">
        <v>1213</v>
      </c>
      <c r="D17" s="244" t="s">
        <v>117</v>
      </c>
      <c r="E17" s="305">
        <v>7744.3532139167355</v>
      </c>
      <c r="G17" s="193"/>
    </row>
    <row r="18" spans="2:7" ht="15" customHeight="1" x14ac:dyDescent="0.2">
      <c r="B18" s="245" t="s">
        <v>850</v>
      </c>
      <c r="C18" s="246" t="s">
        <v>1214</v>
      </c>
      <c r="D18" s="244" t="s">
        <v>117</v>
      </c>
      <c r="E18" s="305">
        <v>8191.6130757458777</v>
      </c>
      <c r="G18" s="193"/>
    </row>
    <row r="19" spans="2:7" ht="15" customHeight="1" x14ac:dyDescent="0.2">
      <c r="B19" s="245" t="s">
        <v>847</v>
      </c>
      <c r="C19" s="246" t="s">
        <v>1215</v>
      </c>
      <c r="D19" s="244" t="s">
        <v>2</v>
      </c>
      <c r="E19" s="305">
        <v>4763.5326896004208</v>
      </c>
      <c r="G19" s="193"/>
    </row>
    <row r="20" spans="2:7" ht="15" customHeight="1" x14ac:dyDescent="0.2">
      <c r="B20" s="245" t="s">
        <v>849</v>
      </c>
      <c r="C20" s="246" t="s">
        <v>1216</v>
      </c>
      <c r="D20" s="244" t="s">
        <v>117</v>
      </c>
      <c r="E20" s="305">
        <v>7113.8000777059506</v>
      </c>
      <c r="G20" s="193"/>
    </row>
    <row r="21" spans="2:7" ht="15" customHeight="1" x14ac:dyDescent="0.2">
      <c r="B21" s="245" t="s">
        <v>869</v>
      </c>
      <c r="C21" s="246" t="s">
        <v>1217</v>
      </c>
      <c r="D21" s="244" t="s">
        <v>117</v>
      </c>
      <c r="E21" s="305">
        <v>6537.80728781985</v>
      </c>
      <c r="G21" s="193"/>
    </row>
    <row r="22" spans="2:7" ht="15" customHeight="1" x14ac:dyDescent="0.2">
      <c r="B22" s="245" t="s">
        <v>868</v>
      </c>
      <c r="C22" s="246" t="s">
        <v>1218</v>
      </c>
      <c r="D22" s="244" t="s">
        <v>117</v>
      </c>
      <c r="E22" s="305">
        <v>6138.9294808681198</v>
      </c>
      <c r="G22" s="193"/>
    </row>
    <row r="23" spans="2:7" ht="15" customHeight="1" x14ac:dyDescent="0.2">
      <c r="B23" s="245" t="s">
        <v>867</v>
      </c>
      <c r="C23" s="246" t="s">
        <v>1507</v>
      </c>
      <c r="D23" s="244" t="s">
        <v>117</v>
      </c>
      <c r="E23" s="305">
        <v>7452.9934305759771</v>
      </c>
      <c r="G23" s="193"/>
    </row>
    <row r="24" spans="2:7" ht="15" customHeight="1" x14ac:dyDescent="0.2">
      <c r="B24" s="242" t="s">
        <v>866</v>
      </c>
      <c r="C24" s="243" t="s">
        <v>1219</v>
      </c>
      <c r="D24" s="244" t="s">
        <v>117</v>
      </c>
      <c r="E24" s="305">
        <v>10927.184550579366</v>
      </c>
      <c r="G24" s="193"/>
    </row>
    <row r="25" spans="2:7" ht="15" customHeight="1" x14ac:dyDescent="0.2">
      <c r="B25" s="245" t="s">
        <v>877</v>
      </c>
      <c r="C25" s="246" t="s">
        <v>1220</v>
      </c>
      <c r="D25" s="244" t="s">
        <v>4</v>
      </c>
      <c r="E25" s="305">
        <v>22459.719611262131</v>
      </c>
      <c r="G25" s="193"/>
    </row>
    <row r="26" spans="2:7" ht="15" customHeight="1" x14ac:dyDescent="0.2">
      <c r="B26" s="245" t="s">
        <v>876</v>
      </c>
      <c r="C26" s="246" t="s">
        <v>1221</v>
      </c>
      <c r="D26" s="244" t="s">
        <v>117</v>
      </c>
      <c r="E26" s="305">
        <v>6634.3605362882799</v>
      </c>
      <c r="G26" s="193"/>
    </row>
    <row r="27" spans="2:7" ht="15" customHeight="1" x14ac:dyDescent="0.2">
      <c r="B27" s="242" t="s">
        <v>875</v>
      </c>
      <c r="C27" s="243" t="s">
        <v>1222</v>
      </c>
      <c r="D27" s="244" t="s">
        <v>117</v>
      </c>
      <c r="E27" s="305">
        <v>7130.7173200845173</v>
      </c>
      <c r="G27" s="193"/>
    </row>
    <row r="28" spans="2:7" ht="15" customHeight="1" x14ac:dyDescent="0.2">
      <c r="B28" s="245" t="s">
        <v>874</v>
      </c>
      <c r="C28" s="246" t="s">
        <v>1223</v>
      </c>
      <c r="D28" s="244" t="s">
        <v>4</v>
      </c>
      <c r="E28" s="305">
        <v>388.36103830082698</v>
      </c>
      <c r="G28" s="193"/>
    </row>
    <row r="29" spans="2:7" ht="15" customHeight="1" x14ac:dyDescent="0.2">
      <c r="B29" s="245" t="s">
        <v>873</v>
      </c>
      <c r="C29" s="246" t="s">
        <v>1224</v>
      </c>
      <c r="D29" s="244" t="s">
        <v>4</v>
      </c>
      <c r="E29" s="305">
        <v>421.97785156768623</v>
      </c>
      <c r="G29" s="193"/>
    </row>
    <row r="30" spans="2:7" ht="15" customHeight="1" x14ac:dyDescent="0.2">
      <c r="B30" s="242" t="s">
        <v>872</v>
      </c>
      <c r="C30" s="243" t="s">
        <v>1225</v>
      </c>
      <c r="D30" s="244" t="s">
        <v>117</v>
      </c>
      <c r="E30" s="305">
        <v>8718.8447574835154</v>
      </c>
      <c r="G30" s="193"/>
    </row>
    <row r="31" spans="2:7" ht="15" customHeight="1" x14ac:dyDescent="0.2">
      <c r="B31" s="242" t="s">
        <v>871</v>
      </c>
      <c r="C31" s="243" t="s">
        <v>1226</v>
      </c>
      <c r="D31" s="244" t="s">
        <v>4</v>
      </c>
      <c r="E31" s="305">
        <v>37099.819434870769</v>
      </c>
      <c r="G31" s="193"/>
    </row>
    <row r="32" spans="2:7" ht="15" customHeight="1" x14ac:dyDescent="0.2">
      <c r="B32" s="245" t="s">
        <v>860</v>
      </c>
      <c r="C32" s="246" t="s">
        <v>1227</v>
      </c>
      <c r="D32" s="244" t="s">
        <v>4</v>
      </c>
      <c r="E32" s="305">
        <v>1951.6159570336274</v>
      </c>
      <c r="G32" s="193"/>
    </row>
    <row r="33" spans="2:7" ht="15" customHeight="1" x14ac:dyDescent="0.2">
      <c r="B33" s="245" t="s">
        <v>890</v>
      </c>
      <c r="C33" s="246" t="s">
        <v>1228</v>
      </c>
      <c r="D33" s="244" t="s">
        <v>4</v>
      </c>
      <c r="E33" s="305">
        <v>2283.5143863677963</v>
      </c>
      <c r="G33" s="193"/>
    </row>
    <row r="34" spans="2:7" ht="15" customHeight="1" x14ac:dyDescent="0.2">
      <c r="B34" s="245" t="s">
        <v>864</v>
      </c>
      <c r="C34" s="246" t="s">
        <v>1229</v>
      </c>
      <c r="D34" s="244" t="s">
        <v>2</v>
      </c>
      <c r="E34" s="305">
        <v>757.86026553433715</v>
      </c>
      <c r="G34" s="193"/>
    </row>
    <row r="35" spans="2:7" ht="15" customHeight="1" x14ac:dyDescent="0.2">
      <c r="B35" s="245" t="s">
        <v>863</v>
      </c>
      <c r="C35" s="246" t="s">
        <v>1230</v>
      </c>
      <c r="D35" s="244" t="s">
        <v>2</v>
      </c>
      <c r="E35" s="305">
        <v>1758.9026845441538</v>
      </c>
      <c r="G35" s="193"/>
    </row>
    <row r="36" spans="2:7" ht="15" customHeight="1" x14ac:dyDescent="0.2">
      <c r="B36" s="245" t="s">
        <v>845</v>
      </c>
      <c r="C36" s="246" t="s">
        <v>1231</v>
      </c>
      <c r="D36" s="244" t="s">
        <v>2</v>
      </c>
      <c r="E36" s="305">
        <v>9462.4709719681232</v>
      </c>
      <c r="G36" s="193"/>
    </row>
    <row r="37" spans="2:7" ht="15" customHeight="1" x14ac:dyDescent="0.2">
      <c r="B37" s="242" t="s">
        <v>889</v>
      </c>
      <c r="C37" s="243" t="s">
        <v>1232</v>
      </c>
      <c r="D37" s="244" t="s">
        <v>2</v>
      </c>
      <c r="E37" s="305">
        <v>338.90961955809627</v>
      </c>
      <c r="G37" s="193"/>
    </row>
    <row r="38" spans="2:7" ht="15" customHeight="1" x14ac:dyDescent="0.2">
      <c r="B38" s="245" t="s">
        <v>888</v>
      </c>
      <c r="C38" s="246" t="s">
        <v>1233</v>
      </c>
      <c r="D38" s="244" t="s">
        <v>311</v>
      </c>
      <c r="E38" s="305">
        <v>5041857.6747021191</v>
      </c>
      <c r="G38" s="193"/>
    </row>
    <row r="39" spans="2:7" ht="15" customHeight="1" x14ac:dyDescent="0.2">
      <c r="B39" s="242" t="s">
        <v>887</v>
      </c>
      <c r="C39" s="243" t="s">
        <v>1234</v>
      </c>
      <c r="D39" s="244" t="s">
        <v>117</v>
      </c>
      <c r="E39" s="305">
        <v>5325.6018697364161</v>
      </c>
      <c r="G39" s="193"/>
    </row>
    <row r="40" spans="2:7" ht="15" customHeight="1" x14ac:dyDescent="0.2">
      <c r="B40" s="242" t="s">
        <v>886</v>
      </c>
      <c r="C40" s="243" t="s">
        <v>1235</v>
      </c>
      <c r="D40" s="244" t="s">
        <v>117</v>
      </c>
      <c r="E40" s="305">
        <v>5373.3955110927664</v>
      </c>
      <c r="G40" s="193"/>
    </row>
    <row r="41" spans="2:7" ht="15" customHeight="1" x14ac:dyDescent="0.2">
      <c r="B41" s="242" t="s">
        <v>859</v>
      </c>
      <c r="C41" s="243" t="s">
        <v>1236</v>
      </c>
      <c r="D41" s="244" t="s">
        <v>855</v>
      </c>
      <c r="E41" s="305">
        <v>12303.674599871954</v>
      </c>
      <c r="G41" s="193"/>
    </row>
    <row r="42" spans="2:7" ht="15" customHeight="1" x14ac:dyDescent="0.2">
      <c r="B42" s="242" t="s">
        <v>858</v>
      </c>
      <c r="C42" s="243" t="s">
        <v>1237</v>
      </c>
      <c r="D42" s="244" t="s">
        <v>855</v>
      </c>
      <c r="E42" s="305">
        <v>21027.308694929798</v>
      </c>
      <c r="G42" s="193"/>
    </row>
    <row r="43" spans="2:7" ht="15" customHeight="1" x14ac:dyDescent="0.2">
      <c r="B43" s="242" t="s">
        <v>857</v>
      </c>
      <c r="C43" s="243" t="s">
        <v>1238</v>
      </c>
      <c r="D43" s="244" t="s">
        <v>855</v>
      </c>
      <c r="E43" s="305">
        <v>47145.143782127045</v>
      </c>
      <c r="G43" s="193"/>
    </row>
    <row r="44" spans="2:7" ht="15" customHeight="1" x14ac:dyDescent="0.2">
      <c r="B44" s="242" t="s">
        <v>856</v>
      </c>
      <c r="C44" s="243" t="s">
        <v>1239</v>
      </c>
      <c r="D44" s="244" t="s">
        <v>855</v>
      </c>
      <c r="E44" s="305">
        <v>82024.622580046547</v>
      </c>
      <c r="G44" s="193"/>
    </row>
    <row r="45" spans="2:7" ht="15" customHeight="1" x14ac:dyDescent="0.2">
      <c r="B45" s="242" t="s">
        <v>885</v>
      </c>
      <c r="C45" s="243" t="s">
        <v>1240</v>
      </c>
      <c r="D45" s="244" t="s">
        <v>117</v>
      </c>
      <c r="E45" s="305">
        <v>15214.515170432134</v>
      </c>
      <c r="G45" s="193"/>
    </row>
    <row r="46" spans="2:7" ht="15" customHeight="1" x14ac:dyDescent="0.2">
      <c r="B46" s="242" t="s">
        <v>884</v>
      </c>
      <c r="C46" s="243" t="s">
        <v>1241</v>
      </c>
      <c r="D46" s="244" t="s">
        <v>117</v>
      </c>
      <c r="E46" s="305">
        <v>21342.63440173486</v>
      </c>
      <c r="G46" s="193"/>
    </row>
    <row r="47" spans="2:7" ht="15" customHeight="1" x14ac:dyDescent="0.2">
      <c r="B47" s="242" t="s">
        <v>862</v>
      </c>
      <c r="C47" s="243" t="s">
        <v>1850</v>
      </c>
      <c r="D47" s="244" t="s">
        <v>2</v>
      </c>
      <c r="E47" s="305">
        <v>1141.4408871752169</v>
      </c>
      <c r="G47" s="193"/>
    </row>
    <row r="48" spans="2:7" ht="15" customHeight="1" x14ac:dyDescent="0.2">
      <c r="B48" s="245" t="s">
        <v>766</v>
      </c>
      <c r="C48" s="246" t="s">
        <v>1242</v>
      </c>
      <c r="D48" s="244" t="s">
        <v>4</v>
      </c>
      <c r="E48" s="305">
        <v>7129.5868807828665</v>
      </c>
      <c r="G48" s="193"/>
    </row>
    <row r="49" spans="2:7" ht="15" customHeight="1" x14ac:dyDescent="0.2">
      <c r="B49" s="245" t="s">
        <v>765</v>
      </c>
      <c r="C49" s="246" t="s">
        <v>1243</v>
      </c>
      <c r="D49" s="244" t="s">
        <v>4</v>
      </c>
      <c r="E49" s="305">
        <v>9165.2577332130913</v>
      </c>
      <c r="G49" s="193"/>
    </row>
    <row r="50" spans="2:7" ht="15" customHeight="1" x14ac:dyDescent="0.2">
      <c r="B50" s="242" t="s">
        <v>764</v>
      </c>
      <c r="C50" s="243" t="s">
        <v>1244</v>
      </c>
      <c r="D50" s="244" t="s">
        <v>4</v>
      </c>
      <c r="E50" s="305">
        <v>14686.259420529466</v>
      </c>
      <c r="G50" s="193"/>
    </row>
    <row r="51" spans="2:7" ht="15" customHeight="1" x14ac:dyDescent="0.2">
      <c r="B51" s="242" t="s">
        <v>854</v>
      </c>
      <c r="C51" s="243" t="s">
        <v>1245</v>
      </c>
      <c r="D51" s="244" t="s">
        <v>4</v>
      </c>
      <c r="E51" s="305">
        <v>4171.7677157919306</v>
      </c>
      <c r="G51" s="193"/>
    </row>
    <row r="52" spans="2:7" ht="15" customHeight="1" x14ac:dyDescent="0.2">
      <c r="B52" s="242" t="s">
        <v>853</v>
      </c>
      <c r="C52" s="243" t="s">
        <v>1246</v>
      </c>
      <c r="D52" s="244" t="s">
        <v>4</v>
      </c>
      <c r="E52" s="305">
        <v>11895.088729957812</v>
      </c>
      <c r="G52" s="193"/>
    </row>
    <row r="53" spans="2:7" ht="15" customHeight="1" x14ac:dyDescent="0.2">
      <c r="B53" s="242" t="s">
        <v>852</v>
      </c>
      <c r="C53" s="243" t="s">
        <v>1247</v>
      </c>
      <c r="D53" s="244" t="s">
        <v>4</v>
      </c>
      <c r="E53" s="305">
        <v>10618.271746003065</v>
      </c>
      <c r="G53" s="193"/>
    </row>
    <row r="54" spans="2:7" ht="15" customHeight="1" x14ac:dyDescent="0.2">
      <c r="B54" s="242" t="s">
        <v>883</v>
      </c>
      <c r="C54" s="243" t="s">
        <v>1248</v>
      </c>
      <c r="D54" s="244" t="s">
        <v>2</v>
      </c>
      <c r="E54" s="305">
        <v>10697.963509711002</v>
      </c>
      <c r="G54" s="193"/>
    </row>
    <row r="55" spans="2:7" ht="15" customHeight="1" x14ac:dyDescent="0.2">
      <c r="B55" s="242" t="s">
        <v>882</v>
      </c>
      <c r="C55" s="243" t="s">
        <v>1249</v>
      </c>
      <c r="D55" s="244" t="s">
        <v>2</v>
      </c>
      <c r="E55" s="305">
        <v>8005.8281853107173</v>
      </c>
      <c r="G55" s="193"/>
    </row>
    <row r="56" spans="2:7" ht="15" customHeight="1" x14ac:dyDescent="0.2">
      <c r="B56" s="242" t="s">
        <v>881</v>
      </c>
      <c r="C56" s="243" t="s">
        <v>1250</v>
      </c>
      <c r="D56" s="244" t="s">
        <v>3</v>
      </c>
      <c r="E56" s="305">
        <v>6099.3591267127122</v>
      </c>
      <c r="G56" s="193"/>
    </row>
    <row r="57" spans="2:7" ht="15" customHeight="1" x14ac:dyDescent="0.2">
      <c r="B57" s="245" t="s">
        <v>840</v>
      </c>
      <c r="C57" s="246" t="s">
        <v>1251</v>
      </c>
      <c r="D57" s="244" t="s">
        <v>119</v>
      </c>
      <c r="E57" s="305">
        <v>2947.8287423350544</v>
      </c>
      <c r="G57" s="193"/>
    </row>
    <row r="58" spans="2:7" ht="15" customHeight="1" x14ac:dyDescent="0.2">
      <c r="B58" s="245" t="s">
        <v>842</v>
      </c>
      <c r="C58" s="246" t="s">
        <v>1253</v>
      </c>
      <c r="D58" s="244" t="s">
        <v>119</v>
      </c>
      <c r="E58" s="305">
        <v>3041.4514730619171</v>
      </c>
      <c r="G58" s="193"/>
    </row>
    <row r="59" spans="2:7" ht="15" customHeight="1" x14ac:dyDescent="0.2">
      <c r="B59" s="242" t="s">
        <v>831</v>
      </c>
      <c r="C59" s="243" t="s">
        <v>1254</v>
      </c>
      <c r="D59" s="244" t="s">
        <v>3</v>
      </c>
      <c r="E59" s="305">
        <v>7095.9907646885849</v>
      </c>
      <c r="G59" s="193"/>
    </row>
    <row r="60" spans="2:7" ht="15" customHeight="1" x14ac:dyDescent="0.2">
      <c r="B60" s="242" t="s">
        <v>833</v>
      </c>
      <c r="C60" s="243" t="s">
        <v>1255</v>
      </c>
      <c r="D60" s="244" t="s">
        <v>119</v>
      </c>
      <c r="E60" s="305">
        <v>1821.6146524061153</v>
      </c>
      <c r="G60" s="193"/>
    </row>
    <row r="61" spans="2:7" ht="15" customHeight="1" x14ac:dyDescent="0.2">
      <c r="B61" s="245" t="s">
        <v>830</v>
      </c>
      <c r="C61" s="246" t="s">
        <v>1256</v>
      </c>
      <c r="D61" s="244" t="s">
        <v>3</v>
      </c>
      <c r="E61" s="305">
        <v>8593.0903902957161</v>
      </c>
      <c r="G61" s="193"/>
    </row>
    <row r="62" spans="2:7" ht="15" customHeight="1" x14ac:dyDescent="0.2">
      <c r="B62" s="242" t="s">
        <v>829</v>
      </c>
      <c r="C62" s="243" t="s">
        <v>1754</v>
      </c>
      <c r="D62" s="244" t="s">
        <v>3</v>
      </c>
      <c r="E62" s="305">
        <v>7286.0472040685063</v>
      </c>
      <c r="G62" s="193"/>
    </row>
    <row r="63" spans="2:7" ht="15" customHeight="1" x14ac:dyDescent="0.2">
      <c r="B63" s="245" t="s">
        <v>837</v>
      </c>
      <c r="C63" s="246" t="s">
        <v>1257</v>
      </c>
      <c r="D63" s="244" t="s">
        <v>117</v>
      </c>
      <c r="E63" s="305">
        <v>6835.5129713406614</v>
      </c>
      <c r="G63" s="193"/>
    </row>
    <row r="64" spans="2:7" ht="15" customHeight="1" x14ac:dyDescent="0.2">
      <c r="B64" s="245" t="s">
        <v>822</v>
      </c>
      <c r="C64" s="246" t="s">
        <v>1258</v>
      </c>
      <c r="D64" s="244" t="s">
        <v>3</v>
      </c>
      <c r="E64" s="305">
        <v>305.10785568081195</v>
      </c>
      <c r="G64" s="193"/>
    </row>
    <row r="65" spans="2:7" ht="15" customHeight="1" x14ac:dyDescent="0.2">
      <c r="B65" s="242" t="s">
        <v>828</v>
      </c>
      <c r="C65" s="243" t="s">
        <v>1259</v>
      </c>
      <c r="D65" s="244" t="s">
        <v>117</v>
      </c>
      <c r="E65" s="305">
        <v>1533.471383380793</v>
      </c>
      <c r="G65" s="193"/>
    </row>
    <row r="66" spans="2:7" ht="15" customHeight="1" x14ac:dyDescent="0.2">
      <c r="B66" s="242" t="s">
        <v>827</v>
      </c>
      <c r="C66" s="243" t="s">
        <v>1260</v>
      </c>
      <c r="D66" s="244" t="s">
        <v>3</v>
      </c>
      <c r="E66" s="305">
        <v>10173.957809322286</v>
      </c>
      <c r="G66" s="193"/>
    </row>
    <row r="67" spans="2:7" ht="15" customHeight="1" x14ac:dyDescent="0.2">
      <c r="B67" s="245" t="s">
        <v>823</v>
      </c>
      <c r="C67" s="246" t="s">
        <v>1261</v>
      </c>
      <c r="D67" s="244" t="s">
        <v>119</v>
      </c>
      <c r="E67" s="305">
        <v>2435.6143319127659</v>
      </c>
      <c r="G67" s="193"/>
    </row>
    <row r="68" spans="2:7" ht="15" customHeight="1" x14ac:dyDescent="0.2">
      <c r="B68" s="245" t="s">
        <v>820</v>
      </c>
      <c r="C68" s="246" t="s">
        <v>1262</v>
      </c>
      <c r="D68" s="244" t="s">
        <v>3</v>
      </c>
      <c r="E68" s="305">
        <v>11468.58851173232</v>
      </c>
      <c r="G68" s="193"/>
    </row>
    <row r="69" spans="2:7" ht="15" customHeight="1" x14ac:dyDescent="0.2">
      <c r="B69" s="245" t="s">
        <v>825</v>
      </c>
      <c r="C69" s="246" t="s">
        <v>1263</v>
      </c>
      <c r="D69" s="244" t="s">
        <v>117</v>
      </c>
      <c r="E69" s="305">
        <v>748.51842440244559</v>
      </c>
      <c r="G69" s="193"/>
    </row>
    <row r="70" spans="2:7" ht="15" customHeight="1" x14ac:dyDescent="0.2">
      <c r="B70" s="242" t="s">
        <v>819</v>
      </c>
      <c r="C70" s="246" t="s">
        <v>1755</v>
      </c>
      <c r="D70" s="244" t="s">
        <v>3</v>
      </c>
      <c r="E70" s="305">
        <v>6466.7564290272994</v>
      </c>
      <c r="G70" s="193"/>
    </row>
    <row r="71" spans="2:7" ht="15" customHeight="1" x14ac:dyDescent="0.2">
      <c r="B71" s="242" t="s">
        <v>818</v>
      </c>
      <c r="C71" s="243" t="s">
        <v>1264</v>
      </c>
      <c r="D71" s="244" t="s">
        <v>2</v>
      </c>
      <c r="E71" s="305">
        <v>48264.285529285618</v>
      </c>
      <c r="G71" s="193"/>
    </row>
    <row r="72" spans="2:7" ht="15" customHeight="1" x14ac:dyDescent="0.2">
      <c r="B72" s="245" t="s">
        <v>815</v>
      </c>
      <c r="C72" s="246" t="s">
        <v>1265</v>
      </c>
      <c r="D72" s="244" t="s">
        <v>1</v>
      </c>
      <c r="E72" s="305">
        <v>18208.846056485665</v>
      </c>
      <c r="G72" s="193"/>
    </row>
    <row r="73" spans="2:7" ht="15" customHeight="1" x14ac:dyDescent="0.2">
      <c r="B73" s="245" t="s">
        <v>810</v>
      </c>
      <c r="C73" s="246" t="s">
        <v>1266</v>
      </c>
      <c r="D73" s="244" t="s">
        <v>1</v>
      </c>
      <c r="E73" s="305">
        <v>36252.240215276754</v>
      </c>
      <c r="G73" s="193"/>
    </row>
    <row r="74" spans="2:7" ht="15" customHeight="1" x14ac:dyDescent="0.2">
      <c r="B74" s="245" t="s">
        <v>806</v>
      </c>
      <c r="C74" s="246" t="s">
        <v>1267</v>
      </c>
      <c r="D74" s="244" t="s">
        <v>1</v>
      </c>
      <c r="E74" s="305">
        <v>22842.735133299288</v>
      </c>
      <c r="G74" s="193"/>
    </row>
    <row r="75" spans="2:7" ht="15" customHeight="1" x14ac:dyDescent="0.2">
      <c r="B75" s="245" t="s">
        <v>805</v>
      </c>
      <c r="C75" s="246" t="s">
        <v>1268</v>
      </c>
      <c r="D75" s="244" t="s">
        <v>1</v>
      </c>
      <c r="E75" s="305">
        <v>29382.912798765821</v>
      </c>
      <c r="G75" s="193"/>
    </row>
    <row r="76" spans="2:7" ht="15" customHeight="1" x14ac:dyDescent="0.2">
      <c r="B76" s="245" t="s">
        <v>814</v>
      </c>
      <c r="C76" s="246" t="s">
        <v>1269</v>
      </c>
      <c r="D76" s="244" t="s">
        <v>1</v>
      </c>
      <c r="E76" s="305">
        <v>19868.615852542771</v>
      </c>
      <c r="G76" s="193"/>
    </row>
    <row r="77" spans="2:7" ht="15" customHeight="1" x14ac:dyDescent="0.2">
      <c r="B77" s="245" t="s">
        <v>813</v>
      </c>
      <c r="C77" s="246" t="s">
        <v>1270</v>
      </c>
      <c r="D77" s="244" t="s">
        <v>1</v>
      </c>
      <c r="E77" s="305">
        <v>25986.744249954758</v>
      </c>
      <c r="G77" s="193"/>
    </row>
    <row r="78" spans="2:7" ht="15" customHeight="1" x14ac:dyDescent="0.2">
      <c r="B78" s="245" t="s">
        <v>809</v>
      </c>
      <c r="C78" s="246" t="s">
        <v>1271</v>
      </c>
      <c r="D78" s="244" t="s">
        <v>1</v>
      </c>
      <c r="E78" s="305">
        <v>35397.751166219779</v>
      </c>
      <c r="G78" s="193"/>
    </row>
    <row r="79" spans="2:7" ht="15" customHeight="1" x14ac:dyDescent="0.2">
      <c r="B79" s="245" t="s">
        <v>808</v>
      </c>
      <c r="C79" s="246" t="s">
        <v>1272</v>
      </c>
      <c r="D79" s="244" t="s">
        <v>1</v>
      </c>
      <c r="E79" s="305">
        <v>23505.757836280696</v>
      </c>
      <c r="G79" s="193"/>
    </row>
    <row r="80" spans="2:7" ht="15" customHeight="1" x14ac:dyDescent="0.2">
      <c r="B80" s="245" t="s">
        <v>804</v>
      </c>
      <c r="C80" s="246" t="s">
        <v>1273</v>
      </c>
      <c r="D80" s="244" t="s">
        <v>1</v>
      </c>
      <c r="E80" s="305">
        <v>22063.153380944615</v>
      </c>
      <c r="G80" s="193"/>
    </row>
    <row r="81" spans="2:7" ht="15" customHeight="1" x14ac:dyDescent="0.2">
      <c r="B81" s="245" t="s">
        <v>803</v>
      </c>
      <c r="C81" s="246" t="s">
        <v>1274</v>
      </c>
      <c r="D81" s="244" t="s">
        <v>1</v>
      </c>
      <c r="E81" s="305">
        <v>20579.652263505373</v>
      </c>
      <c r="G81" s="193"/>
    </row>
    <row r="82" spans="2:7" ht="15" customHeight="1" x14ac:dyDescent="0.2">
      <c r="B82" s="242" t="s">
        <v>802</v>
      </c>
      <c r="C82" s="243" t="s">
        <v>1275</v>
      </c>
      <c r="D82" s="244" t="s">
        <v>1</v>
      </c>
      <c r="E82" s="305">
        <v>24614.953008462224</v>
      </c>
      <c r="G82" s="193"/>
    </row>
    <row r="83" spans="2:7" ht="15" customHeight="1" x14ac:dyDescent="0.2">
      <c r="B83" s="242" t="s">
        <v>812</v>
      </c>
      <c r="C83" s="243" t="s">
        <v>1276</v>
      </c>
      <c r="D83" s="244" t="s">
        <v>1</v>
      </c>
      <c r="E83" s="305">
        <v>19717.736762252272</v>
      </c>
      <c r="G83" s="193"/>
    </row>
    <row r="84" spans="2:7" ht="15" customHeight="1" x14ac:dyDescent="0.2">
      <c r="B84" s="245" t="s">
        <v>799</v>
      </c>
      <c r="C84" s="246" t="s">
        <v>1277</v>
      </c>
      <c r="D84" s="244" t="s">
        <v>3</v>
      </c>
      <c r="E84" s="305">
        <v>3572.2996741896977</v>
      </c>
      <c r="G84" s="193"/>
    </row>
    <row r="85" spans="2:7" ht="15" customHeight="1" x14ac:dyDescent="0.2">
      <c r="B85" s="245" t="s">
        <v>796</v>
      </c>
      <c r="C85" s="246" t="s">
        <v>1278</v>
      </c>
      <c r="D85" s="244" t="s">
        <v>2</v>
      </c>
      <c r="E85" s="305">
        <v>2087.8188334812435</v>
      </c>
      <c r="G85" s="193"/>
    </row>
    <row r="86" spans="2:7" ht="15" customHeight="1" x14ac:dyDescent="0.2">
      <c r="B86" s="245" t="s">
        <v>793</v>
      </c>
      <c r="C86" s="246" t="s">
        <v>1279</v>
      </c>
      <c r="D86" s="244" t="s">
        <v>4</v>
      </c>
      <c r="E86" s="305">
        <v>2868.8339284091421</v>
      </c>
      <c r="G86" s="193"/>
    </row>
    <row r="87" spans="2:7" ht="15" customHeight="1" x14ac:dyDescent="0.2">
      <c r="B87" s="242" t="s">
        <v>795</v>
      </c>
      <c r="C87" s="243" t="s">
        <v>1280</v>
      </c>
      <c r="D87" s="244" t="s">
        <v>2</v>
      </c>
      <c r="E87" s="305">
        <v>1377.1426565254828</v>
      </c>
      <c r="G87" s="193"/>
    </row>
    <row r="88" spans="2:7" ht="15" customHeight="1" x14ac:dyDescent="0.2">
      <c r="B88" s="242" t="s">
        <v>792</v>
      </c>
      <c r="C88" s="243" t="s">
        <v>1281</v>
      </c>
      <c r="D88" s="244" t="s">
        <v>4</v>
      </c>
      <c r="E88" s="305">
        <v>3139.5168682965286</v>
      </c>
      <c r="G88" s="193"/>
    </row>
    <row r="89" spans="2:7" ht="15" customHeight="1" x14ac:dyDescent="0.2">
      <c r="B89" s="242" t="s">
        <v>791</v>
      </c>
      <c r="C89" s="243" t="s">
        <v>1282</v>
      </c>
      <c r="D89" s="244" t="s">
        <v>4</v>
      </c>
      <c r="E89" s="305">
        <v>3492.159706350983</v>
      </c>
      <c r="G89" s="193"/>
    </row>
    <row r="90" spans="2:7" ht="15" customHeight="1" x14ac:dyDescent="0.2">
      <c r="B90" s="247" t="s">
        <v>786</v>
      </c>
      <c r="C90" s="246" t="s">
        <v>1283</v>
      </c>
      <c r="D90" s="244" t="s">
        <v>2</v>
      </c>
      <c r="E90" s="305">
        <v>343966.63315903669</v>
      </c>
      <c r="G90" s="193"/>
    </row>
    <row r="91" spans="2:7" ht="15" customHeight="1" x14ac:dyDescent="0.2">
      <c r="B91" s="247" t="s">
        <v>788</v>
      </c>
      <c r="C91" s="246" t="s">
        <v>1284</v>
      </c>
      <c r="D91" s="244" t="s">
        <v>2</v>
      </c>
      <c r="E91" s="305">
        <v>24450.779605617514</v>
      </c>
      <c r="G91" s="193"/>
    </row>
    <row r="92" spans="2:7" ht="15" customHeight="1" x14ac:dyDescent="0.2">
      <c r="B92" s="247" t="s">
        <v>785</v>
      </c>
      <c r="C92" s="246" t="s">
        <v>1851</v>
      </c>
      <c r="D92" s="244" t="s">
        <v>2</v>
      </c>
      <c r="E92" s="305">
        <v>137051.6533667513</v>
      </c>
      <c r="G92" s="193"/>
    </row>
    <row r="93" spans="2:7" ht="15" customHeight="1" x14ac:dyDescent="0.2">
      <c r="B93" s="242" t="s">
        <v>777</v>
      </c>
      <c r="C93" s="243" t="s">
        <v>1285</v>
      </c>
      <c r="D93" s="244" t="s">
        <v>2</v>
      </c>
      <c r="E93" s="305">
        <v>665847.08467860532</v>
      </c>
      <c r="G93" s="193"/>
    </row>
    <row r="94" spans="2:7" ht="15" customHeight="1" x14ac:dyDescent="0.2">
      <c r="B94" s="247" t="s">
        <v>776</v>
      </c>
      <c r="C94" s="246" t="s">
        <v>1286</v>
      </c>
      <c r="D94" s="244" t="s">
        <v>2</v>
      </c>
      <c r="E94" s="305">
        <v>219809.75864461396</v>
      </c>
      <c r="G94" s="193"/>
    </row>
    <row r="95" spans="2:7" ht="15" customHeight="1" x14ac:dyDescent="0.2">
      <c r="B95" s="245" t="s">
        <v>775</v>
      </c>
      <c r="C95" s="246" t="s">
        <v>1496</v>
      </c>
      <c r="D95" s="244" t="s">
        <v>2</v>
      </c>
      <c r="E95" s="305">
        <v>754046.94826457498</v>
      </c>
      <c r="G95" s="193"/>
    </row>
    <row r="96" spans="2:7" ht="15" customHeight="1" x14ac:dyDescent="0.2">
      <c r="B96" s="245" t="s">
        <v>774</v>
      </c>
      <c r="C96" s="246" t="s">
        <v>1287</v>
      </c>
      <c r="D96" s="244" t="s">
        <v>2</v>
      </c>
      <c r="E96" s="305">
        <v>754046.94826457498</v>
      </c>
      <c r="G96" s="193"/>
    </row>
    <row r="97" spans="2:7" ht="15" customHeight="1" x14ac:dyDescent="0.2">
      <c r="B97" s="242" t="s">
        <v>773</v>
      </c>
      <c r="C97" s="243" t="s">
        <v>1288</v>
      </c>
      <c r="D97" s="244" t="s">
        <v>2</v>
      </c>
      <c r="E97" s="305">
        <v>659507.40625537152</v>
      </c>
      <c r="G97" s="193"/>
    </row>
    <row r="98" spans="2:7" ht="15" customHeight="1" x14ac:dyDescent="0.2">
      <c r="B98" s="242" t="s">
        <v>772</v>
      </c>
      <c r="C98" s="243" t="s">
        <v>1289</v>
      </c>
      <c r="D98" s="244" t="s">
        <v>2</v>
      </c>
      <c r="E98" s="305">
        <v>463534.02868243074</v>
      </c>
      <c r="G98" s="193"/>
    </row>
    <row r="99" spans="2:7" ht="15" customHeight="1" x14ac:dyDescent="0.2">
      <c r="B99" s="242" t="s">
        <v>771</v>
      </c>
      <c r="C99" s="243" t="s">
        <v>1290</v>
      </c>
      <c r="D99" s="244" t="s">
        <v>2</v>
      </c>
      <c r="E99" s="305">
        <v>543342.07049673889</v>
      </c>
      <c r="G99" s="193"/>
    </row>
    <row r="100" spans="2:7" ht="15" customHeight="1" x14ac:dyDescent="0.2">
      <c r="B100" s="242" t="s">
        <v>770</v>
      </c>
      <c r="C100" s="243" t="s">
        <v>1291</v>
      </c>
      <c r="D100" s="244" t="s">
        <v>2</v>
      </c>
      <c r="E100" s="305">
        <v>125490.81692659523</v>
      </c>
      <c r="G100" s="193"/>
    </row>
    <row r="101" spans="2:7" ht="15" customHeight="1" x14ac:dyDescent="0.2">
      <c r="B101" s="242" t="s">
        <v>769</v>
      </c>
      <c r="C101" s="243" t="s">
        <v>1292</v>
      </c>
      <c r="D101" s="244" t="s">
        <v>2</v>
      </c>
      <c r="E101" s="305">
        <v>154728.81180638008</v>
      </c>
      <c r="G101" s="193"/>
    </row>
    <row r="102" spans="2:7" ht="15" customHeight="1" x14ac:dyDescent="0.2">
      <c r="B102" s="242" t="s">
        <v>784</v>
      </c>
      <c r="C102" s="243" t="s">
        <v>1293</v>
      </c>
      <c r="D102" s="244" t="s">
        <v>2</v>
      </c>
      <c r="E102" s="305">
        <v>366387.36285965494</v>
      </c>
      <c r="G102" s="193"/>
    </row>
    <row r="103" spans="2:7" ht="15" customHeight="1" x14ac:dyDescent="0.2">
      <c r="B103" s="242" t="s">
        <v>783</v>
      </c>
      <c r="C103" s="243" t="s">
        <v>1294</v>
      </c>
      <c r="D103" s="244" t="s">
        <v>2</v>
      </c>
      <c r="E103" s="305">
        <v>59227.742918016957</v>
      </c>
      <c r="G103" s="193"/>
    </row>
    <row r="104" spans="2:7" ht="15" customHeight="1" x14ac:dyDescent="0.2">
      <c r="B104" s="242" t="s">
        <v>782</v>
      </c>
      <c r="C104" s="243" t="s">
        <v>1295</v>
      </c>
      <c r="D104" s="244" t="s">
        <v>2</v>
      </c>
      <c r="E104" s="305">
        <v>58628.048248449581</v>
      </c>
      <c r="G104" s="193"/>
    </row>
    <row r="105" spans="2:7" ht="15" customHeight="1" x14ac:dyDescent="0.2">
      <c r="B105" s="242" t="s">
        <v>781</v>
      </c>
      <c r="C105" s="243" t="s">
        <v>1296</v>
      </c>
      <c r="D105" s="244" t="s">
        <v>2</v>
      </c>
      <c r="E105" s="305">
        <v>57462.080938181767</v>
      </c>
      <c r="G105" s="193"/>
    </row>
    <row r="106" spans="2:7" ht="15" customHeight="1" x14ac:dyDescent="0.2">
      <c r="B106" s="242" t="s">
        <v>780</v>
      </c>
      <c r="C106" s="243" t="s">
        <v>1297</v>
      </c>
      <c r="D106" s="244" t="s">
        <v>2</v>
      </c>
      <c r="E106" s="305">
        <v>267900.64204716485</v>
      </c>
      <c r="G106" s="193"/>
    </row>
    <row r="107" spans="2:7" ht="15" customHeight="1" x14ac:dyDescent="0.2">
      <c r="B107" s="242" t="s">
        <v>779</v>
      </c>
      <c r="C107" s="243" t="s">
        <v>1298</v>
      </c>
      <c r="D107" s="244" t="s">
        <v>2</v>
      </c>
      <c r="E107" s="305">
        <v>1214544.5820621862</v>
      </c>
      <c r="G107" s="193"/>
    </row>
    <row r="108" spans="2:7" ht="15" customHeight="1" x14ac:dyDescent="0.2">
      <c r="B108" s="245" t="s">
        <v>758</v>
      </c>
      <c r="C108" s="246" t="s">
        <v>1299</v>
      </c>
      <c r="D108" s="244" t="s">
        <v>2</v>
      </c>
      <c r="E108" s="305">
        <v>31455.017461347787</v>
      </c>
      <c r="G108" s="193"/>
    </row>
    <row r="109" spans="2:7" ht="15" customHeight="1" x14ac:dyDescent="0.2">
      <c r="B109" s="248" t="s">
        <v>757</v>
      </c>
      <c r="C109" s="249" t="s">
        <v>1300</v>
      </c>
      <c r="D109" s="244" t="s">
        <v>117</v>
      </c>
      <c r="E109" s="305">
        <v>4362.2195253343025</v>
      </c>
      <c r="G109" s="193"/>
    </row>
    <row r="110" spans="2:7" ht="15" customHeight="1" x14ac:dyDescent="0.2">
      <c r="B110" s="248" t="s">
        <v>756</v>
      </c>
      <c r="C110" s="249" t="s">
        <v>1301</v>
      </c>
      <c r="D110" s="244" t="s">
        <v>2</v>
      </c>
      <c r="E110" s="305">
        <v>51422.106083020873</v>
      </c>
      <c r="G110" s="193"/>
    </row>
    <row r="111" spans="2:7" ht="15" customHeight="1" x14ac:dyDescent="0.2">
      <c r="B111" s="248" t="s">
        <v>755</v>
      </c>
      <c r="C111" s="249" t="s">
        <v>1302</v>
      </c>
      <c r="D111" s="244" t="s">
        <v>117</v>
      </c>
      <c r="E111" s="305">
        <v>4766.7015368530738</v>
      </c>
      <c r="G111" s="193"/>
    </row>
    <row r="112" spans="2:7" ht="15" customHeight="1" x14ac:dyDescent="0.2">
      <c r="B112" s="248" t="s">
        <v>763</v>
      </c>
      <c r="C112" s="249" t="s">
        <v>1303</v>
      </c>
      <c r="D112" s="244" t="s">
        <v>4</v>
      </c>
      <c r="E112" s="305">
        <v>15292.389152272486</v>
      </c>
      <c r="G112" s="193"/>
    </row>
    <row r="113" spans="2:7" ht="15" customHeight="1" x14ac:dyDescent="0.2">
      <c r="B113" s="248" t="s">
        <v>762</v>
      </c>
      <c r="C113" s="249" t="s">
        <v>1304</v>
      </c>
      <c r="D113" s="244" t="s">
        <v>2</v>
      </c>
      <c r="E113" s="305">
        <v>96454.013226647105</v>
      </c>
      <c r="G113" s="193"/>
    </row>
    <row r="114" spans="2:7" ht="15" customHeight="1" x14ac:dyDescent="0.2">
      <c r="B114" s="245" t="s">
        <v>761</v>
      </c>
      <c r="C114" s="246" t="s">
        <v>1305</v>
      </c>
      <c r="D114" s="244" t="s">
        <v>2</v>
      </c>
      <c r="E114" s="305">
        <v>42896.656573652283</v>
      </c>
      <c r="G114" s="193"/>
    </row>
    <row r="115" spans="2:7" ht="15" customHeight="1" x14ac:dyDescent="0.2">
      <c r="B115" s="245" t="s">
        <v>742</v>
      </c>
      <c r="C115" s="246" t="s">
        <v>1306</v>
      </c>
      <c r="D115" s="244" t="s">
        <v>2</v>
      </c>
      <c r="E115" s="305">
        <v>11464.335700459669</v>
      </c>
      <c r="G115" s="193"/>
    </row>
    <row r="116" spans="2:7" ht="15" customHeight="1" x14ac:dyDescent="0.2">
      <c r="B116" s="245" t="s">
        <v>741</v>
      </c>
      <c r="C116" s="246" t="s">
        <v>1307</v>
      </c>
      <c r="D116" s="244" t="s">
        <v>2</v>
      </c>
      <c r="E116" s="305">
        <v>15780.591661074448</v>
      </c>
      <c r="G116" s="193"/>
    </row>
    <row r="117" spans="2:7" ht="15" customHeight="1" x14ac:dyDescent="0.2">
      <c r="B117" s="242" t="s">
        <v>754</v>
      </c>
      <c r="C117" s="243" t="s">
        <v>1308</v>
      </c>
      <c r="D117" s="244" t="s">
        <v>2</v>
      </c>
      <c r="E117" s="305">
        <v>66716.865192286146</v>
      </c>
      <c r="G117" s="193"/>
    </row>
    <row r="118" spans="2:7" ht="15" customHeight="1" x14ac:dyDescent="0.2">
      <c r="B118" s="242" t="s">
        <v>753</v>
      </c>
      <c r="C118" s="243" t="s">
        <v>1309</v>
      </c>
      <c r="D118" s="244" t="s">
        <v>2</v>
      </c>
      <c r="E118" s="305">
        <v>56831.617295698656</v>
      </c>
      <c r="G118" s="193"/>
    </row>
    <row r="119" spans="2:7" ht="15" customHeight="1" x14ac:dyDescent="0.2">
      <c r="B119" s="242" t="s">
        <v>752</v>
      </c>
      <c r="C119" s="243" t="s">
        <v>1310</v>
      </c>
      <c r="D119" s="244" t="s">
        <v>744</v>
      </c>
      <c r="E119" s="305">
        <v>6408.4978784606201</v>
      </c>
      <c r="G119" s="193"/>
    </row>
    <row r="120" spans="2:7" ht="15" customHeight="1" x14ac:dyDescent="0.2">
      <c r="B120" s="242" t="s">
        <v>751</v>
      </c>
      <c r="C120" s="243" t="s">
        <v>1311</v>
      </c>
      <c r="D120" s="244" t="s">
        <v>2</v>
      </c>
      <c r="E120" s="305">
        <v>37073.307664309468</v>
      </c>
      <c r="G120" s="193"/>
    </row>
    <row r="121" spans="2:7" ht="15" customHeight="1" x14ac:dyDescent="0.2">
      <c r="B121" s="242" t="s">
        <v>750</v>
      </c>
      <c r="C121" s="243" t="s">
        <v>1312</v>
      </c>
      <c r="D121" s="244" t="s">
        <v>2</v>
      </c>
      <c r="E121" s="305">
        <v>177288.01033740008</v>
      </c>
      <c r="G121" s="193"/>
    </row>
    <row r="122" spans="2:7" ht="15" customHeight="1" x14ac:dyDescent="0.2">
      <c r="B122" s="242" t="s">
        <v>749</v>
      </c>
      <c r="C122" s="243" t="s">
        <v>1313</v>
      </c>
      <c r="D122" s="244" t="s">
        <v>2</v>
      </c>
      <c r="E122" s="305">
        <v>55100.194815690847</v>
      </c>
      <c r="G122" s="193"/>
    </row>
    <row r="123" spans="2:7" ht="15" customHeight="1" x14ac:dyDescent="0.2">
      <c r="B123" s="242" t="s">
        <v>748</v>
      </c>
      <c r="C123" s="243" t="s">
        <v>1314</v>
      </c>
      <c r="D123" s="244" t="s">
        <v>2</v>
      </c>
      <c r="E123" s="305">
        <v>165708.80897159249</v>
      </c>
      <c r="G123" s="193"/>
    </row>
    <row r="124" spans="2:7" ht="15" customHeight="1" x14ac:dyDescent="0.2">
      <c r="B124" s="242" t="s">
        <v>747</v>
      </c>
      <c r="C124" s="243" t="s">
        <v>1315</v>
      </c>
      <c r="D124" s="244" t="s">
        <v>2</v>
      </c>
      <c r="E124" s="305">
        <v>98359.472578976885</v>
      </c>
      <c r="G124" s="193"/>
    </row>
    <row r="125" spans="2:7" ht="15" customHeight="1" x14ac:dyDescent="0.2">
      <c r="B125" s="242" t="s">
        <v>746</v>
      </c>
      <c r="C125" s="243" t="s">
        <v>1316</v>
      </c>
      <c r="D125" s="244" t="s">
        <v>2</v>
      </c>
      <c r="E125" s="305">
        <v>86306.239229538929</v>
      </c>
      <c r="G125" s="193"/>
    </row>
    <row r="126" spans="2:7" ht="15" customHeight="1" x14ac:dyDescent="0.2">
      <c r="B126" s="242" t="s">
        <v>745</v>
      </c>
      <c r="C126" s="243" t="s">
        <v>1317</v>
      </c>
      <c r="D126" s="244" t="s">
        <v>744</v>
      </c>
      <c r="E126" s="305">
        <v>7477.3801372222279</v>
      </c>
      <c r="G126" s="193"/>
    </row>
    <row r="127" spans="2:7" ht="15" customHeight="1" x14ac:dyDescent="0.2">
      <c r="B127" s="245" t="s">
        <v>692</v>
      </c>
      <c r="C127" s="246" t="s">
        <v>1318</v>
      </c>
      <c r="D127" s="244" t="s">
        <v>2</v>
      </c>
      <c r="E127" s="305">
        <v>147206.74467825491</v>
      </c>
      <c r="G127" s="193"/>
    </row>
    <row r="128" spans="2:7" ht="15" customHeight="1" x14ac:dyDescent="0.2">
      <c r="B128" s="242" t="s">
        <v>691</v>
      </c>
      <c r="C128" s="243" t="s">
        <v>1319</v>
      </c>
      <c r="D128" s="244" t="s">
        <v>2</v>
      </c>
      <c r="E128" s="305">
        <v>186696.82355041057</v>
      </c>
      <c r="G128" s="193"/>
    </row>
    <row r="129" spans="2:7" ht="15" customHeight="1" x14ac:dyDescent="0.2">
      <c r="B129" s="245" t="s">
        <v>730</v>
      </c>
      <c r="C129" s="246" t="s">
        <v>1320</v>
      </c>
      <c r="D129" s="244" t="s">
        <v>2</v>
      </c>
      <c r="E129" s="305">
        <v>32950.268748163609</v>
      </c>
      <c r="G129" s="193"/>
    </row>
    <row r="130" spans="2:7" ht="15" customHeight="1" x14ac:dyDescent="0.2">
      <c r="B130" s="242" t="s">
        <v>729</v>
      </c>
      <c r="C130" s="243" t="s">
        <v>1321</v>
      </c>
      <c r="D130" s="244" t="s">
        <v>2</v>
      </c>
      <c r="E130" s="305">
        <v>64747.655303675383</v>
      </c>
      <c r="G130" s="193"/>
    </row>
    <row r="131" spans="2:7" ht="15" customHeight="1" x14ac:dyDescent="0.2">
      <c r="B131" s="242" t="s">
        <v>738</v>
      </c>
      <c r="C131" s="243" t="s">
        <v>1322</v>
      </c>
      <c r="D131" s="244" t="s">
        <v>4</v>
      </c>
      <c r="E131" s="305">
        <v>3800.6541683308146</v>
      </c>
      <c r="G131" s="193"/>
    </row>
    <row r="132" spans="2:7" ht="15" customHeight="1" x14ac:dyDescent="0.2">
      <c r="B132" s="242" t="s">
        <v>737</v>
      </c>
      <c r="C132" s="243" t="s">
        <v>1323</v>
      </c>
      <c r="D132" s="244" t="s">
        <v>4</v>
      </c>
      <c r="E132" s="305">
        <v>3322.3380003532275</v>
      </c>
      <c r="G132" s="193"/>
    </row>
    <row r="133" spans="2:7" ht="15" customHeight="1" x14ac:dyDescent="0.2">
      <c r="B133" s="245" t="s">
        <v>736</v>
      </c>
      <c r="C133" s="249" t="s">
        <v>1172</v>
      </c>
      <c r="D133" s="244" t="s">
        <v>4</v>
      </c>
      <c r="E133" s="305">
        <v>11348.392262540801</v>
      </c>
      <c r="G133" s="193"/>
    </row>
    <row r="134" spans="2:7" ht="15" customHeight="1" x14ac:dyDescent="0.2">
      <c r="B134" s="242" t="s">
        <v>735</v>
      </c>
      <c r="C134" s="243" t="s">
        <v>1324</v>
      </c>
      <c r="D134" s="244" t="s">
        <v>4</v>
      </c>
      <c r="E134" s="305">
        <v>23051.058664080007</v>
      </c>
      <c r="G134" s="193"/>
    </row>
    <row r="135" spans="2:7" ht="15" customHeight="1" x14ac:dyDescent="0.2">
      <c r="B135" s="242" t="s">
        <v>734</v>
      </c>
      <c r="C135" s="243" t="s">
        <v>1574</v>
      </c>
      <c r="D135" s="244" t="s">
        <v>4</v>
      </c>
      <c r="E135" s="305">
        <v>5846.4854765578721</v>
      </c>
      <c r="G135" s="193"/>
    </row>
    <row r="136" spans="2:7" ht="15" customHeight="1" x14ac:dyDescent="0.2">
      <c r="B136" s="242" t="s">
        <v>733</v>
      </c>
      <c r="C136" s="243" t="s">
        <v>1325</v>
      </c>
      <c r="D136" s="244" t="s">
        <v>4</v>
      </c>
      <c r="E136" s="305">
        <v>2048.6821888713271</v>
      </c>
      <c r="G136" s="193"/>
    </row>
    <row r="137" spans="2:7" ht="15" customHeight="1" x14ac:dyDescent="0.2">
      <c r="B137" s="245" t="s">
        <v>728</v>
      </c>
      <c r="C137" s="249" t="s">
        <v>1326</v>
      </c>
      <c r="D137" s="244" t="s">
        <v>2</v>
      </c>
      <c r="E137" s="305">
        <v>1130.1417467513261</v>
      </c>
      <c r="G137" s="193"/>
    </row>
    <row r="138" spans="2:7" ht="15" customHeight="1" x14ac:dyDescent="0.2">
      <c r="B138" s="242" t="s">
        <v>689</v>
      </c>
      <c r="C138" s="243" t="s">
        <v>1327</v>
      </c>
      <c r="D138" s="244" t="s">
        <v>2</v>
      </c>
      <c r="E138" s="305">
        <v>778.91339658014522</v>
      </c>
      <c r="G138" s="193"/>
    </row>
    <row r="139" spans="2:7" ht="15" customHeight="1" x14ac:dyDescent="0.2">
      <c r="B139" s="245" t="s">
        <v>727</v>
      </c>
      <c r="C139" s="249" t="s">
        <v>1328</v>
      </c>
      <c r="D139" s="244" t="s">
        <v>2</v>
      </c>
      <c r="E139" s="305">
        <v>1989.108356133908</v>
      </c>
      <c r="G139" s="193"/>
    </row>
    <row r="140" spans="2:7" ht="15" customHeight="1" x14ac:dyDescent="0.2">
      <c r="B140" s="245" t="s">
        <v>726</v>
      </c>
      <c r="C140" s="249" t="s">
        <v>1329</v>
      </c>
      <c r="D140" s="244" t="s">
        <v>2</v>
      </c>
      <c r="E140" s="305">
        <v>1148.4356552073498</v>
      </c>
      <c r="G140" s="193"/>
    </row>
    <row r="141" spans="2:7" ht="15" customHeight="1" x14ac:dyDescent="0.2">
      <c r="B141" s="242" t="s">
        <v>725</v>
      </c>
      <c r="C141" s="243" t="s">
        <v>1852</v>
      </c>
      <c r="D141" s="244" t="s">
        <v>2</v>
      </c>
      <c r="E141" s="305">
        <v>18856.611173293044</v>
      </c>
      <c r="G141" s="193"/>
    </row>
    <row r="142" spans="2:7" ht="15" customHeight="1" x14ac:dyDescent="0.2">
      <c r="B142" s="242" t="s">
        <v>724</v>
      </c>
      <c r="C142" s="243" t="s">
        <v>1853</v>
      </c>
      <c r="D142" s="244" t="s">
        <v>2</v>
      </c>
      <c r="E142" s="305">
        <v>28786.062025222935</v>
      </c>
      <c r="G142" s="193"/>
    </row>
    <row r="143" spans="2:7" ht="15" customHeight="1" x14ac:dyDescent="0.2">
      <c r="B143" s="242" t="s">
        <v>714</v>
      </c>
      <c r="C143" s="243" t="s">
        <v>1330</v>
      </c>
      <c r="D143" s="244" t="s">
        <v>2</v>
      </c>
      <c r="E143" s="305">
        <v>9020.0003901130221</v>
      </c>
      <c r="G143" s="193"/>
    </row>
    <row r="144" spans="2:7" ht="15" customHeight="1" x14ac:dyDescent="0.2">
      <c r="B144" s="242" t="s">
        <v>713</v>
      </c>
      <c r="C144" s="243" t="s">
        <v>1331</v>
      </c>
      <c r="D144" s="244" t="s">
        <v>2</v>
      </c>
      <c r="E144" s="305">
        <v>15300.333857783251</v>
      </c>
      <c r="G144" s="193"/>
    </row>
    <row r="145" spans="2:7" ht="15" customHeight="1" x14ac:dyDescent="0.2">
      <c r="B145" s="242" t="s">
        <v>712</v>
      </c>
      <c r="C145" s="243" t="s">
        <v>1332</v>
      </c>
      <c r="D145" s="244" t="s">
        <v>2</v>
      </c>
      <c r="E145" s="305">
        <v>19297.100417192534</v>
      </c>
      <c r="G145" s="193"/>
    </row>
    <row r="146" spans="2:7" ht="15" customHeight="1" x14ac:dyDescent="0.2">
      <c r="B146" s="242" t="s">
        <v>711</v>
      </c>
      <c r="C146" s="243" t="s">
        <v>1333</v>
      </c>
      <c r="D146" s="244" t="s">
        <v>2</v>
      </c>
      <c r="E146" s="305">
        <v>1672.9741914937413</v>
      </c>
      <c r="G146" s="193"/>
    </row>
    <row r="147" spans="2:7" ht="15" customHeight="1" x14ac:dyDescent="0.2">
      <c r="B147" s="242" t="s">
        <v>710</v>
      </c>
      <c r="C147" s="243" t="s">
        <v>1334</v>
      </c>
      <c r="D147" s="244" t="s">
        <v>2</v>
      </c>
      <c r="E147" s="305">
        <v>1218.7294658962994</v>
      </c>
      <c r="G147" s="193"/>
    </row>
    <row r="148" spans="2:7" ht="15" customHeight="1" x14ac:dyDescent="0.2">
      <c r="B148" s="242" t="s">
        <v>709</v>
      </c>
      <c r="C148" s="243" t="s">
        <v>1335</v>
      </c>
      <c r="D148" s="244" t="s">
        <v>4</v>
      </c>
      <c r="E148" s="305">
        <v>394.65432742524899</v>
      </c>
      <c r="G148" s="193"/>
    </row>
    <row r="149" spans="2:7" ht="15" customHeight="1" x14ac:dyDescent="0.2">
      <c r="B149" s="242" t="s">
        <v>1854</v>
      </c>
      <c r="C149" s="243" t="s">
        <v>1855</v>
      </c>
      <c r="D149" s="244" t="s">
        <v>4</v>
      </c>
      <c r="E149" s="305">
        <v>2485.6182591180318</v>
      </c>
      <c r="G149" s="193"/>
    </row>
    <row r="150" spans="2:7" ht="15" customHeight="1" x14ac:dyDescent="0.2">
      <c r="B150" s="242" t="s">
        <v>1856</v>
      </c>
      <c r="C150" s="243" t="s">
        <v>1857</v>
      </c>
      <c r="D150" s="244" t="s">
        <v>2</v>
      </c>
      <c r="E150" s="305">
        <v>1501.6848103792579</v>
      </c>
      <c r="G150" s="193"/>
    </row>
    <row r="151" spans="2:7" ht="15" customHeight="1" x14ac:dyDescent="0.2">
      <c r="B151" s="242" t="s">
        <v>1858</v>
      </c>
      <c r="C151" s="243" t="s">
        <v>1859</v>
      </c>
      <c r="D151" s="244" t="s">
        <v>2</v>
      </c>
      <c r="E151" s="305">
        <v>1102.5664631046195</v>
      </c>
      <c r="G151" s="193"/>
    </row>
    <row r="152" spans="2:7" ht="15" customHeight="1" x14ac:dyDescent="0.2">
      <c r="B152" s="242" t="s">
        <v>1860</v>
      </c>
      <c r="C152" s="243" t="s">
        <v>1861</v>
      </c>
      <c r="D152" s="244" t="s">
        <v>2</v>
      </c>
      <c r="E152" s="305">
        <v>563.42560720386314</v>
      </c>
      <c r="G152" s="193"/>
    </row>
    <row r="153" spans="2:7" ht="15" customHeight="1" x14ac:dyDescent="0.2">
      <c r="B153" s="242" t="s">
        <v>702</v>
      </c>
      <c r="C153" s="243" t="s">
        <v>1336</v>
      </c>
      <c r="D153" s="244" t="s">
        <v>2</v>
      </c>
      <c r="E153" s="305">
        <v>8832.6818668460419</v>
      </c>
      <c r="G153" s="193"/>
    </row>
    <row r="154" spans="2:7" ht="15" customHeight="1" x14ac:dyDescent="0.2">
      <c r="B154" s="242" t="s">
        <v>701</v>
      </c>
      <c r="C154" s="243" t="s">
        <v>1337</v>
      </c>
      <c r="D154" s="244" t="s">
        <v>2</v>
      </c>
      <c r="E154" s="305">
        <v>15143.279224939162</v>
      </c>
      <c r="G154" s="193"/>
    </row>
    <row r="155" spans="2:7" ht="15" customHeight="1" x14ac:dyDescent="0.2">
      <c r="B155" s="242" t="s">
        <v>700</v>
      </c>
      <c r="C155" s="243" t="s">
        <v>1338</v>
      </c>
      <c r="D155" s="244" t="s">
        <v>2</v>
      </c>
      <c r="E155" s="305">
        <v>82128.13559144763</v>
      </c>
      <c r="G155" s="193"/>
    </row>
    <row r="156" spans="2:7" ht="15" customHeight="1" x14ac:dyDescent="0.2">
      <c r="B156" s="242" t="s">
        <v>699</v>
      </c>
      <c r="C156" s="243" t="s">
        <v>1339</v>
      </c>
      <c r="D156" s="244" t="s">
        <v>2</v>
      </c>
      <c r="E156" s="305">
        <v>25268.564310277194</v>
      </c>
      <c r="G156" s="193"/>
    </row>
    <row r="157" spans="2:7" ht="15" customHeight="1" x14ac:dyDescent="0.2">
      <c r="B157" s="242" t="s">
        <v>698</v>
      </c>
      <c r="C157" s="243" t="s">
        <v>1340</v>
      </c>
      <c r="D157" s="244" t="s">
        <v>2</v>
      </c>
      <c r="E157" s="305">
        <v>106870.14976455105</v>
      </c>
      <c r="G157" s="193"/>
    </row>
    <row r="158" spans="2:7" ht="15" customHeight="1" x14ac:dyDescent="0.2">
      <c r="B158" s="242" t="s">
        <v>697</v>
      </c>
      <c r="C158" s="243" t="s">
        <v>1341</v>
      </c>
      <c r="D158" s="244" t="s">
        <v>2</v>
      </c>
      <c r="E158" s="305">
        <v>216907.24325893045</v>
      </c>
      <c r="G158" s="193"/>
    </row>
    <row r="159" spans="2:7" ht="15" customHeight="1" x14ac:dyDescent="0.2">
      <c r="B159" s="242" t="s">
        <v>696</v>
      </c>
      <c r="C159" s="243" t="s">
        <v>1342</v>
      </c>
      <c r="D159" s="244" t="s">
        <v>2</v>
      </c>
      <c r="E159" s="305">
        <v>3758.3116066442444</v>
      </c>
      <c r="G159" s="193"/>
    </row>
    <row r="160" spans="2:7" ht="15" customHeight="1" x14ac:dyDescent="0.2">
      <c r="B160" s="242" t="s">
        <v>695</v>
      </c>
      <c r="C160" s="243" t="s">
        <v>1343</v>
      </c>
      <c r="D160" s="244" t="s">
        <v>2</v>
      </c>
      <c r="E160" s="305">
        <v>6122.9810420105223</v>
      </c>
      <c r="G160" s="193"/>
    </row>
    <row r="161" spans="2:7" ht="15" customHeight="1" x14ac:dyDescent="0.2">
      <c r="B161" s="242" t="s">
        <v>694</v>
      </c>
      <c r="C161" s="243" t="s">
        <v>1344</v>
      </c>
      <c r="D161" s="244" t="s">
        <v>2</v>
      </c>
      <c r="E161" s="305">
        <v>4229.6409030646537</v>
      </c>
      <c r="G161" s="193"/>
    </row>
    <row r="162" spans="2:7" ht="15" customHeight="1" x14ac:dyDescent="0.2">
      <c r="B162" s="242" t="s">
        <v>706</v>
      </c>
      <c r="C162" s="243" t="s">
        <v>1345</v>
      </c>
      <c r="D162" s="244" t="s">
        <v>2</v>
      </c>
      <c r="E162" s="305">
        <v>173941.05422370942</v>
      </c>
      <c r="G162" s="193"/>
    </row>
    <row r="163" spans="2:7" ht="15" customHeight="1" x14ac:dyDescent="0.2">
      <c r="B163" s="242" t="s">
        <v>705</v>
      </c>
      <c r="C163" s="243" t="s">
        <v>1346</v>
      </c>
      <c r="D163" s="244" t="s">
        <v>2</v>
      </c>
      <c r="E163" s="305">
        <v>178170.86379475531</v>
      </c>
      <c r="G163" s="193"/>
    </row>
    <row r="164" spans="2:7" ht="15" customHeight="1" x14ac:dyDescent="0.2">
      <c r="B164" s="242" t="s">
        <v>723</v>
      </c>
      <c r="C164" s="243" t="s">
        <v>1347</v>
      </c>
      <c r="D164" s="244" t="s">
        <v>2</v>
      </c>
      <c r="E164" s="305">
        <v>29489.039082826141</v>
      </c>
      <c r="G164" s="193"/>
    </row>
    <row r="165" spans="2:7" ht="15" customHeight="1" x14ac:dyDescent="0.2">
      <c r="B165" s="242" t="s">
        <v>722</v>
      </c>
      <c r="C165" s="243" t="s">
        <v>1348</v>
      </c>
      <c r="D165" s="244" t="s">
        <v>2</v>
      </c>
      <c r="E165" s="305">
        <v>45890.107223688436</v>
      </c>
      <c r="G165" s="193"/>
    </row>
    <row r="166" spans="2:7" ht="15" customHeight="1" x14ac:dyDescent="0.2">
      <c r="B166" s="242" t="s">
        <v>721</v>
      </c>
      <c r="C166" s="243" t="s">
        <v>1349</v>
      </c>
      <c r="D166" s="244" t="s">
        <v>2</v>
      </c>
      <c r="E166" s="305">
        <v>52391.544431821269</v>
      </c>
      <c r="G166" s="193"/>
    </row>
    <row r="167" spans="2:7" ht="15" customHeight="1" x14ac:dyDescent="0.2">
      <c r="B167" s="242" t="s">
        <v>720</v>
      </c>
      <c r="C167" s="243" t="s">
        <v>1350</v>
      </c>
      <c r="D167" s="244" t="s">
        <v>2</v>
      </c>
      <c r="E167" s="305">
        <v>4588.7494588740583</v>
      </c>
      <c r="G167" s="193"/>
    </row>
    <row r="168" spans="2:7" ht="15" customHeight="1" x14ac:dyDescent="0.2">
      <c r="B168" s="242" t="s">
        <v>704</v>
      </c>
      <c r="C168" s="243" t="s">
        <v>1351</v>
      </c>
      <c r="D168" s="244" t="s">
        <v>2</v>
      </c>
      <c r="E168" s="305">
        <v>2606025.1001528814</v>
      </c>
      <c r="G168" s="193"/>
    </row>
    <row r="169" spans="2:7" ht="15" customHeight="1" x14ac:dyDescent="0.2">
      <c r="B169" s="242" t="s">
        <v>732</v>
      </c>
      <c r="C169" s="243" t="s">
        <v>1601</v>
      </c>
      <c r="D169" s="244" t="s">
        <v>2</v>
      </c>
      <c r="E169" s="305">
        <v>2995.3694645709911</v>
      </c>
      <c r="G169" s="193"/>
    </row>
    <row r="170" spans="2:7" ht="15" customHeight="1" x14ac:dyDescent="0.2">
      <c r="B170" s="242" t="s">
        <v>372</v>
      </c>
      <c r="C170" s="243" t="s">
        <v>373</v>
      </c>
      <c r="D170" s="244" t="s">
        <v>2</v>
      </c>
      <c r="E170" s="305">
        <v>27062.561544229669</v>
      </c>
      <c r="G170" s="193"/>
    </row>
    <row r="171" spans="2:7" ht="15" customHeight="1" x14ac:dyDescent="0.2">
      <c r="B171" s="248" t="s">
        <v>708</v>
      </c>
      <c r="C171" s="243" t="s">
        <v>1603</v>
      </c>
      <c r="D171" s="244" t="s">
        <v>2</v>
      </c>
      <c r="E171" s="305">
        <v>55580.326937324397</v>
      </c>
      <c r="G171" s="193"/>
    </row>
    <row r="172" spans="2:7" ht="15" customHeight="1" x14ac:dyDescent="0.2">
      <c r="B172" s="248" t="s">
        <v>684</v>
      </c>
      <c r="C172" s="249" t="s">
        <v>685</v>
      </c>
      <c r="D172" s="244" t="s">
        <v>2</v>
      </c>
      <c r="E172" s="305">
        <v>716.33268820274463</v>
      </c>
      <c r="G172" s="193"/>
    </row>
    <row r="173" spans="2:7" ht="15" customHeight="1" x14ac:dyDescent="0.2">
      <c r="B173" s="248" t="s">
        <v>719</v>
      </c>
      <c r="C173" s="249" t="s">
        <v>1352</v>
      </c>
      <c r="D173" s="244" t="s">
        <v>2</v>
      </c>
      <c r="E173" s="305">
        <v>62839.173764243613</v>
      </c>
      <c r="G173" s="193"/>
    </row>
    <row r="174" spans="2:7" ht="15" customHeight="1" x14ac:dyDescent="0.2">
      <c r="B174" s="248" t="s">
        <v>682</v>
      </c>
      <c r="C174" s="249" t="s">
        <v>683</v>
      </c>
      <c r="D174" s="244" t="s">
        <v>2</v>
      </c>
      <c r="E174" s="305">
        <v>1955.0838482878687</v>
      </c>
      <c r="G174" s="193"/>
    </row>
    <row r="175" spans="2:7" ht="15" customHeight="1" x14ac:dyDescent="0.2">
      <c r="B175" s="248" t="s">
        <v>1173</v>
      </c>
      <c r="C175" s="249" t="s">
        <v>1174</v>
      </c>
      <c r="D175" s="244" t="s">
        <v>2</v>
      </c>
      <c r="E175" s="305">
        <v>1602.6291593673852</v>
      </c>
      <c r="G175" s="193"/>
    </row>
    <row r="176" spans="2:7" ht="15" customHeight="1" x14ac:dyDescent="0.2">
      <c r="B176" s="248" t="s">
        <v>1175</v>
      </c>
      <c r="C176" s="249" t="s">
        <v>1176</v>
      </c>
      <c r="D176" s="244" t="s">
        <v>2</v>
      </c>
      <c r="E176" s="305">
        <v>2773.9127491717318</v>
      </c>
      <c r="G176" s="193"/>
    </row>
    <row r="177" spans="2:7" ht="15" customHeight="1" x14ac:dyDescent="0.2">
      <c r="B177" s="242" t="s">
        <v>680</v>
      </c>
      <c r="C177" s="243" t="s">
        <v>681</v>
      </c>
      <c r="D177" s="244" t="s">
        <v>2</v>
      </c>
      <c r="E177" s="305">
        <v>267.99685805026513</v>
      </c>
      <c r="G177" s="193"/>
    </row>
    <row r="178" spans="2:7" ht="15" customHeight="1" x14ac:dyDescent="0.2">
      <c r="B178" s="248" t="s">
        <v>678</v>
      </c>
      <c r="C178" s="249" t="s">
        <v>1177</v>
      </c>
      <c r="D178" s="244" t="s">
        <v>2</v>
      </c>
      <c r="E178" s="305">
        <v>1763.9020648380772</v>
      </c>
      <c r="G178" s="193"/>
    </row>
    <row r="179" spans="2:7" ht="15" customHeight="1" x14ac:dyDescent="0.2">
      <c r="B179" s="248" t="s">
        <v>676</v>
      </c>
      <c r="C179" s="249" t="s">
        <v>677</v>
      </c>
      <c r="D179" s="244" t="s">
        <v>2</v>
      </c>
      <c r="E179" s="305">
        <v>1837.4456950915942</v>
      </c>
      <c r="G179" s="193"/>
    </row>
    <row r="180" spans="2:7" ht="15" customHeight="1" x14ac:dyDescent="0.2">
      <c r="B180" s="248" t="s">
        <v>687</v>
      </c>
      <c r="C180" s="249" t="s">
        <v>688</v>
      </c>
      <c r="D180" s="244" t="s">
        <v>2</v>
      </c>
      <c r="E180" s="305">
        <v>577.53262664681233</v>
      </c>
      <c r="G180" s="193"/>
    </row>
    <row r="181" spans="2:7" ht="15" customHeight="1" x14ac:dyDescent="0.2">
      <c r="B181" s="248" t="s">
        <v>1205</v>
      </c>
      <c r="C181" s="249" t="s">
        <v>1178</v>
      </c>
      <c r="D181" s="244" t="s">
        <v>2</v>
      </c>
      <c r="E181" s="305">
        <v>584.34158367015561</v>
      </c>
      <c r="G181" s="193"/>
    </row>
    <row r="182" spans="2:7" ht="15" customHeight="1" x14ac:dyDescent="0.2">
      <c r="B182" s="248" t="s">
        <v>717</v>
      </c>
      <c r="C182" s="249" t="s">
        <v>718</v>
      </c>
      <c r="D182" s="244" t="s">
        <v>2</v>
      </c>
      <c r="E182" s="305">
        <v>2713.7101281784189</v>
      </c>
      <c r="G182" s="193"/>
    </row>
    <row r="183" spans="2:7" ht="15" customHeight="1" x14ac:dyDescent="0.2">
      <c r="B183" s="242" t="s">
        <v>716</v>
      </c>
      <c r="C183" s="243" t="s">
        <v>1353</v>
      </c>
      <c r="D183" s="244" t="s">
        <v>2</v>
      </c>
      <c r="E183" s="305">
        <v>1524.938953202033</v>
      </c>
      <c r="G183" s="193"/>
    </row>
    <row r="184" spans="2:7" ht="15" customHeight="1" x14ac:dyDescent="0.2">
      <c r="B184" s="242" t="s">
        <v>1206</v>
      </c>
      <c r="C184" s="243" t="s">
        <v>1354</v>
      </c>
      <c r="D184" s="244" t="s">
        <v>2</v>
      </c>
      <c r="E184" s="305">
        <v>5235.7018662756318</v>
      </c>
      <c r="G184" s="193"/>
    </row>
    <row r="185" spans="2:7" ht="15" customHeight="1" x14ac:dyDescent="0.2">
      <c r="B185" s="245" t="s">
        <v>155</v>
      </c>
      <c r="C185" s="246" t="s">
        <v>1355</v>
      </c>
      <c r="D185" s="244" t="s">
        <v>2</v>
      </c>
      <c r="E185" s="305">
        <v>233476758.98898417</v>
      </c>
      <c r="G185" s="193"/>
    </row>
    <row r="186" spans="2:7" ht="15" customHeight="1" x14ac:dyDescent="0.2">
      <c r="B186" s="245" t="s">
        <v>127</v>
      </c>
      <c r="C186" s="246" t="s">
        <v>1356</v>
      </c>
      <c r="D186" s="244" t="s">
        <v>2</v>
      </c>
      <c r="E186" s="305">
        <v>60654091.837084889</v>
      </c>
      <c r="G186" s="193"/>
    </row>
    <row r="187" spans="2:7" ht="15" customHeight="1" x14ac:dyDescent="0.2">
      <c r="B187" s="245" t="s">
        <v>122</v>
      </c>
      <c r="C187" s="246" t="s">
        <v>1357</v>
      </c>
      <c r="D187" s="244" t="s">
        <v>119</v>
      </c>
      <c r="E187" s="305">
        <v>1929.9601475676964</v>
      </c>
      <c r="G187" s="193"/>
    </row>
    <row r="188" spans="2:7" ht="15" customHeight="1" x14ac:dyDescent="0.2">
      <c r="B188" s="245" t="s">
        <v>77</v>
      </c>
      <c r="C188" s="246" t="s">
        <v>1358</v>
      </c>
      <c r="D188" s="244" t="s">
        <v>2</v>
      </c>
      <c r="E188" s="305">
        <v>829115858.09432864</v>
      </c>
      <c r="G188" s="193"/>
    </row>
    <row r="189" spans="2:7" ht="15" customHeight="1" x14ac:dyDescent="0.2">
      <c r="B189" s="245" t="s">
        <v>75</v>
      </c>
      <c r="C189" s="246" t="s">
        <v>1359</v>
      </c>
      <c r="D189" s="244" t="s">
        <v>52</v>
      </c>
      <c r="E189" s="305">
        <v>157138.15930562347</v>
      </c>
      <c r="G189" s="193"/>
    </row>
    <row r="190" spans="2:7" ht="15" customHeight="1" x14ac:dyDescent="0.2">
      <c r="B190" s="245" t="s">
        <v>96</v>
      </c>
      <c r="C190" s="246" t="s">
        <v>1360</v>
      </c>
      <c r="D190" s="244" t="s">
        <v>2</v>
      </c>
      <c r="E190" s="305">
        <v>1099250609.7193024</v>
      </c>
      <c r="G190" s="193"/>
    </row>
    <row r="191" spans="2:7" ht="15" customHeight="1" x14ac:dyDescent="0.2">
      <c r="B191" s="245" t="s">
        <v>95</v>
      </c>
      <c r="C191" s="246" t="s">
        <v>1361</v>
      </c>
      <c r="D191" s="244" t="s">
        <v>52</v>
      </c>
      <c r="E191" s="305">
        <v>226337.02790871344</v>
      </c>
      <c r="G191" s="193"/>
    </row>
    <row r="192" spans="2:7" ht="15" customHeight="1" x14ac:dyDescent="0.2">
      <c r="B192" s="245" t="s">
        <v>154</v>
      </c>
      <c r="C192" s="246" t="s">
        <v>1362</v>
      </c>
      <c r="D192" s="244" t="s">
        <v>2</v>
      </c>
      <c r="E192" s="305">
        <v>423626429.85924983</v>
      </c>
      <c r="G192" s="193"/>
    </row>
    <row r="193" spans="2:7" ht="15" customHeight="1" x14ac:dyDescent="0.2">
      <c r="B193" s="245" t="s">
        <v>152</v>
      </c>
      <c r="C193" s="246" t="s">
        <v>1363</v>
      </c>
      <c r="D193" s="244" t="s">
        <v>52</v>
      </c>
      <c r="E193" s="305">
        <v>125749.3150135278</v>
      </c>
      <c r="G193" s="193"/>
    </row>
    <row r="194" spans="2:7" ht="15" customHeight="1" x14ac:dyDescent="0.2">
      <c r="B194" s="245" t="s">
        <v>90</v>
      </c>
      <c r="C194" s="246" t="s">
        <v>1364</v>
      </c>
      <c r="D194" s="244" t="s">
        <v>2</v>
      </c>
      <c r="E194" s="305">
        <v>1261915794.5326059</v>
      </c>
      <c r="G194" s="193"/>
    </row>
    <row r="195" spans="2:7" ht="15" customHeight="1" x14ac:dyDescent="0.2">
      <c r="B195" s="245" t="s">
        <v>88</v>
      </c>
      <c r="C195" s="246" t="s">
        <v>1365</v>
      </c>
      <c r="D195" s="244" t="s">
        <v>52</v>
      </c>
      <c r="E195" s="305">
        <v>223661.8335035574</v>
      </c>
      <c r="G195" s="193"/>
    </row>
    <row r="196" spans="2:7" ht="15" customHeight="1" x14ac:dyDescent="0.2">
      <c r="B196" s="245" t="s">
        <v>70</v>
      </c>
      <c r="C196" s="246" t="s">
        <v>1366</v>
      </c>
      <c r="D196" s="244" t="s">
        <v>2</v>
      </c>
      <c r="E196" s="305">
        <v>407406707.47774446</v>
      </c>
      <c r="G196" s="193"/>
    </row>
    <row r="197" spans="2:7" ht="15" customHeight="1" x14ac:dyDescent="0.2">
      <c r="B197" s="245" t="s">
        <v>68</v>
      </c>
      <c r="C197" s="246" t="s">
        <v>1367</v>
      </c>
      <c r="D197" s="244" t="s">
        <v>52</v>
      </c>
      <c r="E197" s="305">
        <v>89137.024950262596</v>
      </c>
      <c r="G197" s="193"/>
    </row>
    <row r="198" spans="2:7" ht="15" customHeight="1" x14ac:dyDescent="0.2">
      <c r="B198" s="245" t="s">
        <v>67</v>
      </c>
      <c r="C198" s="246" t="s">
        <v>1368</v>
      </c>
      <c r="D198" s="244" t="s">
        <v>2</v>
      </c>
      <c r="E198" s="305">
        <v>960311986.87627792</v>
      </c>
      <c r="G198" s="193"/>
    </row>
    <row r="199" spans="2:7" ht="15" customHeight="1" x14ac:dyDescent="0.2">
      <c r="B199" s="245" t="s">
        <v>65</v>
      </c>
      <c r="C199" s="246" t="s">
        <v>1369</v>
      </c>
      <c r="D199" s="244" t="s">
        <v>52</v>
      </c>
      <c r="E199" s="305">
        <v>177951.94272845975</v>
      </c>
      <c r="G199" s="193"/>
    </row>
    <row r="200" spans="2:7" ht="15" customHeight="1" x14ac:dyDescent="0.2">
      <c r="B200" s="245" t="s">
        <v>151</v>
      </c>
      <c r="C200" s="246" t="s">
        <v>1370</v>
      </c>
      <c r="D200" s="244" t="s">
        <v>2</v>
      </c>
      <c r="E200" s="305">
        <v>760901487.5372746</v>
      </c>
      <c r="G200" s="193"/>
    </row>
    <row r="201" spans="2:7" ht="15" customHeight="1" x14ac:dyDescent="0.2">
      <c r="B201" s="245" t="s">
        <v>101</v>
      </c>
      <c r="C201" s="246" t="s">
        <v>1371</v>
      </c>
      <c r="D201" s="244" t="s">
        <v>52</v>
      </c>
      <c r="E201" s="305">
        <v>206082.57662352908</v>
      </c>
      <c r="G201" s="193"/>
    </row>
    <row r="202" spans="2:7" ht="15" customHeight="1" x14ac:dyDescent="0.2">
      <c r="B202" s="245" t="s">
        <v>85</v>
      </c>
      <c r="C202" s="246" t="s">
        <v>1372</v>
      </c>
      <c r="D202" s="244" t="s">
        <v>2</v>
      </c>
      <c r="E202" s="305">
        <v>298190808.20853132</v>
      </c>
      <c r="G202" s="193"/>
    </row>
    <row r="203" spans="2:7" ht="15" customHeight="1" x14ac:dyDescent="0.2">
      <c r="B203" s="245" t="s">
        <v>83</v>
      </c>
      <c r="C203" s="246" t="s">
        <v>1373</v>
      </c>
      <c r="D203" s="244" t="s">
        <v>52</v>
      </c>
      <c r="E203" s="305">
        <v>69619.256866581389</v>
      </c>
      <c r="G203" s="193"/>
    </row>
    <row r="204" spans="2:7" ht="15" customHeight="1" x14ac:dyDescent="0.2">
      <c r="B204" s="245" t="s">
        <v>55</v>
      </c>
      <c r="C204" s="246" t="s">
        <v>1374</v>
      </c>
      <c r="D204" s="244" t="s">
        <v>2</v>
      </c>
      <c r="E204" s="305">
        <v>1076226271.4768438</v>
      </c>
      <c r="G204" s="193"/>
    </row>
    <row r="205" spans="2:7" ht="15" customHeight="1" x14ac:dyDescent="0.2">
      <c r="B205" s="250" t="s">
        <v>54</v>
      </c>
      <c r="C205" s="251" t="s">
        <v>1375</v>
      </c>
      <c r="D205" s="244" t="s">
        <v>2</v>
      </c>
      <c r="E205" s="305">
        <v>2254337485.3777976</v>
      </c>
      <c r="G205" s="193"/>
    </row>
    <row r="206" spans="2:7" ht="15" customHeight="1" x14ac:dyDescent="0.2">
      <c r="B206" s="245" t="s">
        <v>53</v>
      </c>
      <c r="C206" s="246" t="s">
        <v>1376</v>
      </c>
      <c r="D206" s="244" t="s">
        <v>52</v>
      </c>
      <c r="E206" s="305">
        <v>222734.07276070368</v>
      </c>
      <c r="G206" s="193"/>
    </row>
    <row r="207" spans="2:7" ht="15" customHeight="1" x14ac:dyDescent="0.2">
      <c r="B207" s="250" t="s">
        <v>159</v>
      </c>
      <c r="C207" s="251" t="s">
        <v>1377</v>
      </c>
      <c r="D207" s="244" t="s">
        <v>2</v>
      </c>
      <c r="E207" s="305">
        <v>11405944.540568098</v>
      </c>
      <c r="G207" s="193"/>
    </row>
    <row r="208" spans="2:7" ht="15" customHeight="1" x14ac:dyDescent="0.2">
      <c r="B208" s="250" t="s">
        <v>156</v>
      </c>
      <c r="C208" s="251" t="s">
        <v>1378</v>
      </c>
      <c r="D208" s="244" t="s">
        <v>2</v>
      </c>
      <c r="E208" s="305">
        <v>1351629.8409790879</v>
      </c>
      <c r="G208" s="193"/>
    </row>
    <row r="209" spans="2:7" ht="15" customHeight="1" x14ac:dyDescent="0.2">
      <c r="B209" s="242" t="s">
        <v>150</v>
      </c>
      <c r="C209" s="243" t="s">
        <v>1862</v>
      </c>
      <c r="D209" s="244" t="s">
        <v>2</v>
      </c>
      <c r="E209" s="305">
        <v>857347817.67790353</v>
      </c>
      <c r="G209" s="193"/>
    </row>
    <row r="210" spans="2:7" ht="15" customHeight="1" x14ac:dyDescent="0.2">
      <c r="B210" s="242" t="s">
        <v>1844</v>
      </c>
      <c r="C210" s="243" t="s">
        <v>1756</v>
      </c>
      <c r="D210" s="244" t="s">
        <v>2</v>
      </c>
      <c r="E210" s="305">
        <v>77481287.52145268</v>
      </c>
      <c r="G210" s="193"/>
    </row>
    <row r="211" spans="2:7" ht="15" customHeight="1" x14ac:dyDescent="0.2">
      <c r="B211" s="250" t="s">
        <v>1845</v>
      </c>
      <c r="C211" s="251" t="s">
        <v>1379</v>
      </c>
      <c r="D211" s="244" t="s">
        <v>2</v>
      </c>
      <c r="E211" s="305">
        <v>7773760.0234467406</v>
      </c>
      <c r="G211" s="193"/>
    </row>
    <row r="212" spans="2:7" ht="15" customHeight="1" x14ac:dyDescent="0.2">
      <c r="B212" s="250" t="s">
        <v>79</v>
      </c>
      <c r="C212" s="251" t="s">
        <v>1380</v>
      </c>
      <c r="D212" s="244" t="s">
        <v>2</v>
      </c>
      <c r="E212" s="305">
        <v>24952475.842422605</v>
      </c>
      <c r="G212" s="193"/>
    </row>
    <row r="213" spans="2:7" ht="15" customHeight="1" x14ac:dyDescent="0.2">
      <c r="B213" s="245" t="s">
        <v>64</v>
      </c>
      <c r="C213" s="246" t="s">
        <v>1381</v>
      </c>
      <c r="D213" s="244" t="s">
        <v>2</v>
      </c>
      <c r="E213" s="305">
        <v>50022123.152670115</v>
      </c>
      <c r="G213" s="193"/>
    </row>
    <row r="214" spans="2:7" ht="15" customHeight="1" x14ac:dyDescent="0.2">
      <c r="B214" s="245" t="s">
        <v>63</v>
      </c>
      <c r="C214" s="246" t="s">
        <v>1382</v>
      </c>
      <c r="D214" s="244" t="s">
        <v>2</v>
      </c>
      <c r="E214" s="305">
        <v>32494587.088382225</v>
      </c>
      <c r="G214" s="193"/>
    </row>
    <row r="215" spans="2:7" ht="15" customHeight="1" x14ac:dyDescent="0.2">
      <c r="B215" s="245" t="s">
        <v>62</v>
      </c>
      <c r="C215" s="246" t="s">
        <v>1383</v>
      </c>
      <c r="D215" s="244" t="s">
        <v>2</v>
      </c>
      <c r="E215" s="305">
        <v>46064885.179746047</v>
      </c>
      <c r="G215" s="193"/>
    </row>
    <row r="216" spans="2:7" ht="15" customHeight="1" x14ac:dyDescent="0.2">
      <c r="B216" s="242" t="s">
        <v>1846</v>
      </c>
      <c r="C216" s="243" t="s">
        <v>1384</v>
      </c>
      <c r="D216" s="244" t="s">
        <v>2</v>
      </c>
      <c r="E216" s="305">
        <v>40587166.107495762</v>
      </c>
      <c r="G216" s="193"/>
    </row>
    <row r="217" spans="2:7" ht="15" customHeight="1" x14ac:dyDescent="0.2">
      <c r="B217" s="242" t="s">
        <v>49</v>
      </c>
      <c r="C217" s="252" t="s">
        <v>1385</v>
      </c>
      <c r="D217" s="244" t="s">
        <v>2</v>
      </c>
      <c r="E217" s="305">
        <v>517034438.57794148</v>
      </c>
      <c r="G217" s="193"/>
    </row>
    <row r="218" spans="2:7" ht="15" customHeight="1" x14ac:dyDescent="0.2">
      <c r="B218" s="250" t="s">
        <v>61</v>
      </c>
      <c r="C218" s="251" t="s">
        <v>1386</v>
      </c>
      <c r="D218" s="244" t="s">
        <v>2</v>
      </c>
      <c r="E218" s="305">
        <v>3858659.8857356696</v>
      </c>
      <c r="G218" s="193"/>
    </row>
    <row r="219" spans="2:7" ht="15" customHeight="1" x14ac:dyDescent="0.2">
      <c r="B219" s="245" t="s">
        <v>107</v>
      </c>
      <c r="C219" s="246" t="s">
        <v>1387</v>
      </c>
      <c r="D219" s="244" t="s">
        <v>2</v>
      </c>
      <c r="E219" s="305">
        <v>1696466.7350762924</v>
      </c>
      <c r="G219" s="193"/>
    </row>
    <row r="220" spans="2:7" ht="15" customHeight="1" x14ac:dyDescent="0.2">
      <c r="B220" s="250" t="s">
        <v>99</v>
      </c>
      <c r="C220" s="251" t="s">
        <v>1388</v>
      </c>
      <c r="D220" s="244" t="s">
        <v>2</v>
      </c>
      <c r="E220" s="305">
        <v>47300505.824254341</v>
      </c>
      <c r="G220" s="193"/>
    </row>
    <row r="221" spans="2:7" ht="15" customHeight="1" x14ac:dyDescent="0.2">
      <c r="B221" s="250" t="s">
        <v>93</v>
      </c>
      <c r="C221" s="251" t="s">
        <v>1389</v>
      </c>
      <c r="D221" s="244" t="s">
        <v>2</v>
      </c>
      <c r="E221" s="305">
        <v>22878468.681161202</v>
      </c>
      <c r="G221" s="193"/>
    </row>
    <row r="222" spans="2:7" ht="15" customHeight="1" x14ac:dyDescent="0.2">
      <c r="B222" s="250" t="s">
        <v>92</v>
      </c>
      <c r="C222" s="251" t="s">
        <v>1390</v>
      </c>
      <c r="D222" s="244" t="s">
        <v>2</v>
      </c>
      <c r="E222" s="305">
        <v>74914007.666095331</v>
      </c>
      <c r="G222" s="193"/>
    </row>
    <row r="223" spans="2:7" ht="15" customHeight="1" x14ac:dyDescent="0.2">
      <c r="B223" s="250" t="s">
        <v>157</v>
      </c>
      <c r="C223" s="251" t="s">
        <v>1391</v>
      </c>
      <c r="D223" s="244" t="s">
        <v>2</v>
      </c>
      <c r="E223" s="305">
        <v>75216834.521303654</v>
      </c>
      <c r="G223" s="193"/>
    </row>
    <row r="224" spans="2:7" ht="15" customHeight="1" x14ac:dyDescent="0.2">
      <c r="B224" s="245" t="s">
        <v>161</v>
      </c>
      <c r="C224" s="246" t="s">
        <v>1392</v>
      </c>
      <c r="D224" s="244" t="s">
        <v>2</v>
      </c>
      <c r="E224" s="305">
        <v>563518292.40130365</v>
      </c>
      <c r="G224" s="193"/>
    </row>
    <row r="225" spans="2:7" ht="15" customHeight="1" x14ac:dyDescent="0.2">
      <c r="B225" s="245" t="s">
        <v>146</v>
      </c>
      <c r="C225" s="246" t="s">
        <v>1393</v>
      </c>
      <c r="D225" s="244" t="s">
        <v>2</v>
      </c>
      <c r="E225" s="305">
        <v>70887994.670801178</v>
      </c>
      <c r="G225" s="193"/>
    </row>
    <row r="226" spans="2:7" ht="15" customHeight="1" x14ac:dyDescent="0.2">
      <c r="B226" s="245" t="s">
        <v>121</v>
      </c>
      <c r="C226" s="246" t="s">
        <v>1394</v>
      </c>
      <c r="D226" s="244" t="s">
        <v>119</v>
      </c>
      <c r="E226" s="305">
        <v>1630.6099104034538</v>
      </c>
      <c r="G226" s="193"/>
    </row>
    <row r="227" spans="2:7" ht="15" customHeight="1" x14ac:dyDescent="0.2">
      <c r="B227" s="242" t="s">
        <v>81</v>
      </c>
      <c r="C227" s="243" t="s">
        <v>1395</v>
      </c>
      <c r="D227" s="244" t="s">
        <v>2</v>
      </c>
      <c r="E227" s="305">
        <v>32733486.389210146</v>
      </c>
      <c r="G227" s="193"/>
    </row>
    <row r="228" spans="2:7" ht="15" customHeight="1" x14ac:dyDescent="0.2">
      <c r="B228" s="245" t="s">
        <v>60</v>
      </c>
      <c r="C228" s="246" t="s">
        <v>1396</v>
      </c>
      <c r="D228" s="244" t="s">
        <v>2</v>
      </c>
      <c r="E228" s="305">
        <v>8387346.4443663014</v>
      </c>
      <c r="G228" s="193"/>
    </row>
    <row r="229" spans="2:7" ht="15" customHeight="1" x14ac:dyDescent="0.2">
      <c r="B229" s="242" t="s">
        <v>1847</v>
      </c>
      <c r="C229" s="243" t="s">
        <v>1397</v>
      </c>
      <c r="D229" s="244" t="s">
        <v>2</v>
      </c>
      <c r="E229" s="305">
        <v>2297964591.0721316</v>
      </c>
      <c r="G229" s="193"/>
    </row>
    <row r="230" spans="2:7" ht="15" customHeight="1" x14ac:dyDescent="0.2">
      <c r="B230" s="242" t="s">
        <v>115</v>
      </c>
      <c r="C230" s="243" t="s">
        <v>1398</v>
      </c>
      <c r="D230" s="244" t="s">
        <v>2</v>
      </c>
      <c r="E230" s="305">
        <v>111667457.56278197</v>
      </c>
      <c r="G230" s="193"/>
    </row>
    <row r="231" spans="2:7" ht="15" customHeight="1" x14ac:dyDescent="0.2">
      <c r="B231" s="242" t="s">
        <v>113</v>
      </c>
      <c r="C231" s="243" t="s">
        <v>1863</v>
      </c>
      <c r="D231" s="244" t="s">
        <v>52</v>
      </c>
      <c r="E231" s="305">
        <v>95149.113555093369</v>
      </c>
      <c r="G231" s="193"/>
    </row>
    <row r="232" spans="2:7" ht="15" customHeight="1" x14ac:dyDescent="0.2">
      <c r="B232" s="242" t="s">
        <v>1848</v>
      </c>
      <c r="C232" s="243" t="s">
        <v>1399</v>
      </c>
      <c r="D232" s="244" t="s">
        <v>2</v>
      </c>
      <c r="E232" s="305">
        <v>1250252970.6179638</v>
      </c>
      <c r="G232" s="193"/>
    </row>
    <row r="233" spans="2:7" ht="15" customHeight="1" x14ac:dyDescent="0.2">
      <c r="B233" s="245" t="s">
        <v>74</v>
      </c>
      <c r="C233" s="246" t="s">
        <v>1400</v>
      </c>
      <c r="D233" s="244" t="s">
        <v>2</v>
      </c>
      <c r="E233" s="305">
        <v>758294983.1154182</v>
      </c>
      <c r="G233" s="193"/>
    </row>
    <row r="234" spans="2:7" ht="15" customHeight="1" x14ac:dyDescent="0.2">
      <c r="B234" s="245" t="s">
        <v>73</v>
      </c>
      <c r="C234" s="246" t="s">
        <v>1757</v>
      </c>
      <c r="D234" s="244" t="s">
        <v>52</v>
      </c>
      <c r="E234" s="305">
        <v>138140.14386758429</v>
      </c>
      <c r="G234" s="193"/>
    </row>
    <row r="235" spans="2:7" ht="15" customHeight="1" x14ac:dyDescent="0.2">
      <c r="B235" s="245" t="s">
        <v>149</v>
      </c>
      <c r="C235" s="246" t="s">
        <v>1401</v>
      </c>
      <c r="D235" s="244" t="s">
        <v>2</v>
      </c>
      <c r="E235" s="305">
        <v>406093497.89665383</v>
      </c>
      <c r="G235" s="193"/>
    </row>
    <row r="236" spans="2:7" ht="15" customHeight="1" x14ac:dyDescent="0.2">
      <c r="B236" s="245" t="s">
        <v>148</v>
      </c>
      <c r="C236" s="246" t="s">
        <v>1402</v>
      </c>
      <c r="D236" s="244" t="s">
        <v>2</v>
      </c>
      <c r="E236" s="305">
        <v>447872959.22637796</v>
      </c>
      <c r="G236" s="193"/>
    </row>
    <row r="237" spans="2:7" ht="15" customHeight="1" x14ac:dyDescent="0.2">
      <c r="B237" s="245" t="s">
        <v>131</v>
      </c>
      <c r="C237" s="246" t="s">
        <v>1403</v>
      </c>
      <c r="D237" s="244" t="s">
        <v>2</v>
      </c>
      <c r="E237" s="305">
        <v>1063245.2289339309</v>
      </c>
      <c r="G237" s="193"/>
    </row>
    <row r="238" spans="2:7" ht="15" customHeight="1" x14ac:dyDescent="0.2">
      <c r="B238" s="245" t="s">
        <v>130</v>
      </c>
      <c r="C238" s="246" t="s">
        <v>1404</v>
      </c>
      <c r="D238" s="244" t="s">
        <v>2</v>
      </c>
      <c r="E238" s="305">
        <v>1144869.2877530274</v>
      </c>
      <c r="G238" s="193"/>
    </row>
    <row r="239" spans="2:7" ht="15" customHeight="1" x14ac:dyDescent="0.2">
      <c r="B239" s="245" t="s">
        <v>129</v>
      </c>
      <c r="C239" s="246" t="s">
        <v>1405</v>
      </c>
      <c r="D239" s="244" t="s">
        <v>2</v>
      </c>
      <c r="E239" s="305">
        <v>1150946.2681420576</v>
      </c>
      <c r="G239" s="193"/>
    </row>
    <row r="240" spans="2:7" ht="15" customHeight="1" x14ac:dyDescent="0.2">
      <c r="B240" s="245" t="s">
        <v>126</v>
      </c>
      <c r="C240" s="246" t="s">
        <v>1406</v>
      </c>
      <c r="D240" s="244" t="s">
        <v>2</v>
      </c>
      <c r="E240" s="305">
        <v>20267482.753060509</v>
      </c>
      <c r="G240" s="193"/>
    </row>
    <row r="241" spans="2:7" ht="15" customHeight="1" x14ac:dyDescent="0.2">
      <c r="B241" s="245" t="s">
        <v>125</v>
      </c>
      <c r="C241" s="246" t="s">
        <v>1407</v>
      </c>
      <c r="D241" s="244" t="s">
        <v>2</v>
      </c>
      <c r="E241" s="305">
        <v>19476211.292991955</v>
      </c>
      <c r="G241" s="193"/>
    </row>
    <row r="242" spans="2:7" ht="15" customHeight="1" x14ac:dyDescent="0.2">
      <c r="B242" s="242" t="s">
        <v>72</v>
      </c>
      <c r="C242" s="243" t="s">
        <v>1408</v>
      </c>
      <c r="D242" s="244" t="s">
        <v>2</v>
      </c>
      <c r="E242" s="305">
        <v>1275490188.295007</v>
      </c>
      <c r="G242" s="193"/>
    </row>
    <row r="243" spans="2:7" ht="15" customHeight="1" x14ac:dyDescent="0.2">
      <c r="B243" s="242" t="s">
        <v>106</v>
      </c>
      <c r="C243" s="243" t="s">
        <v>1409</v>
      </c>
      <c r="D243" s="244" t="s">
        <v>2</v>
      </c>
      <c r="E243" s="305">
        <v>228151.9846740317</v>
      </c>
      <c r="G243" s="193"/>
    </row>
    <row r="244" spans="2:7" ht="15" customHeight="1" x14ac:dyDescent="0.2">
      <c r="B244" s="242" t="s">
        <v>105</v>
      </c>
      <c r="C244" s="243" t="s">
        <v>1884</v>
      </c>
      <c r="D244" s="244" t="s">
        <v>2</v>
      </c>
      <c r="E244" s="305">
        <v>79112.189497402971</v>
      </c>
      <c r="G244" s="193"/>
    </row>
    <row r="245" spans="2:7" ht="15" customHeight="1" x14ac:dyDescent="0.2">
      <c r="B245" s="242" t="s">
        <v>104</v>
      </c>
      <c r="C245" s="243" t="s">
        <v>1410</v>
      </c>
      <c r="D245" s="244" t="s">
        <v>2</v>
      </c>
      <c r="E245" s="305">
        <v>6801519.0985564897</v>
      </c>
      <c r="G245" s="193"/>
    </row>
    <row r="246" spans="2:7" ht="15" customHeight="1" x14ac:dyDescent="0.2">
      <c r="B246" s="250" t="s">
        <v>111</v>
      </c>
      <c r="C246" s="253" t="s">
        <v>1411</v>
      </c>
      <c r="D246" s="244" t="s">
        <v>2</v>
      </c>
      <c r="E246" s="305">
        <v>134905966.91454974</v>
      </c>
      <c r="G246" s="193"/>
    </row>
    <row r="247" spans="2:7" ht="15" customHeight="1" x14ac:dyDescent="0.2">
      <c r="B247" s="250" t="s">
        <v>110</v>
      </c>
      <c r="C247" s="253" t="s">
        <v>1412</v>
      </c>
      <c r="D247" s="244" t="s">
        <v>2</v>
      </c>
      <c r="E247" s="305">
        <v>193992664.3613008</v>
      </c>
      <c r="G247" s="193"/>
    </row>
    <row r="248" spans="2:7" ht="15" customHeight="1" x14ac:dyDescent="0.2">
      <c r="B248" s="250" t="s">
        <v>109</v>
      </c>
      <c r="C248" s="253" t="s">
        <v>1413</v>
      </c>
      <c r="D248" s="244" t="s">
        <v>2</v>
      </c>
      <c r="E248" s="305">
        <v>139267864.62425604</v>
      </c>
      <c r="G248" s="193"/>
    </row>
    <row r="249" spans="2:7" ht="15" customHeight="1" x14ac:dyDescent="0.2">
      <c r="B249" s="245" t="s">
        <v>102</v>
      </c>
      <c r="C249" s="246" t="s">
        <v>1414</v>
      </c>
      <c r="D249" s="244" t="s">
        <v>2</v>
      </c>
      <c r="E249" s="305">
        <v>254687.14220605738</v>
      </c>
      <c r="G249" s="193"/>
    </row>
    <row r="250" spans="2:7" ht="15" customHeight="1" x14ac:dyDescent="0.2">
      <c r="B250" s="242" t="s">
        <v>120</v>
      </c>
      <c r="C250" s="243" t="s">
        <v>1415</v>
      </c>
      <c r="D250" s="244" t="s">
        <v>119</v>
      </c>
      <c r="E250" s="305">
        <v>2978.5301697000814</v>
      </c>
      <c r="G250" s="193"/>
    </row>
    <row r="251" spans="2:7" ht="15" customHeight="1" x14ac:dyDescent="0.2">
      <c r="B251" s="242" t="s">
        <v>118</v>
      </c>
      <c r="C251" s="243" t="s">
        <v>1416</v>
      </c>
      <c r="D251" s="244" t="s">
        <v>117</v>
      </c>
      <c r="E251" s="305">
        <v>2039.5474243136941</v>
      </c>
      <c r="G251" s="193"/>
    </row>
    <row r="252" spans="2:7" ht="15" customHeight="1" x14ac:dyDescent="0.2">
      <c r="B252" s="242" t="s">
        <v>59</v>
      </c>
      <c r="C252" s="243" t="s">
        <v>1417</v>
      </c>
      <c r="D252" s="244" t="s">
        <v>2</v>
      </c>
      <c r="E252" s="305">
        <v>665421464.18324649</v>
      </c>
      <c r="G252" s="193"/>
    </row>
    <row r="253" spans="2:7" ht="15" customHeight="1" x14ac:dyDescent="0.2">
      <c r="B253" s="242" t="s">
        <v>51</v>
      </c>
      <c r="C253" s="243" t="s">
        <v>1418</v>
      </c>
      <c r="D253" s="244" t="s">
        <v>2</v>
      </c>
      <c r="E253" s="305">
        <v>1129422136.8530574</v>
      </c>
      <c r="G253" s="193"/>
    </row>
    <row r="254" spans="2:7" ht="15" customHeight="1" x14ac:dyDescent="0.2">
      <c r="B254" s="242" t="s">
        <v>160</v>
      </c>
      <c r="C254" s="243" t="s">
        <v>1419</v>
      </c>
      <c r="D254" s="244" t="s">
        <v>2</v>
      </c>
      <c r="E254" s="305">
        <v>617923890.16188776</v>
      </c>
      <c r="G254" s="193"/>
    </row>
    <row r="255" spans="2:7" ht="15" customHeight="1" x14ac:dyDescent="0.2">
      <c r="B255" s="245" t="s">
        <v>35</v>
      </c>
      <c r="C255" s="246" t="s">
        <v>1420</v>
      </c>
      <c r="D255" s="244" t="s">
        <v>33</v>
      </c>
      <c r="E255" s="305">
        <v>31.641702712748774</v>
      </c>
      <c r="G255" s="193"/>
    </row>
    <row r="256" spans="2:7" ht="15" customHeight="1" x14ac:dyDescent="0.2">
      <c r="B256" s="245" t="s">
        <v>43</v>
      </c>
      <c r="C256" s="246" t="s">
        <v>1421</v>
      </c>
      <c r="D256" s="244" t="s">
        <v>42</v>
      </c>
      <c r="E256" s="305">
        <v>1472.3809523809509</v>
      </c>
      <c r="G256" s="193"/>
    </row>
    <row r="257" spans="2:7" ht="15" customHeight="1" x14ac:dyDescent="0.2">
      <c r="B257" s="245" t="s">
        <v>34</v>
      </c>
      <c r="C257" s="246" t="s">
        <v>1422</v>
      </c>
      <c r="D257" s="244" t="s">
        <v>33</v>
      </c>
      <c r="E257" s="305">
        <v>36.368726076375452</v>
      </c>
      <c r="G257" s="193"/>
    </row>
    <row r="258" spans="2:7" ht="15" customHeight="1" x14ac:dyDescent="0.2">
      <c r="B258" s="245" t="s">
        <v>40</v>
      </c>
      <c r="C258" s="246" t="s">
        <v>1423</v>
      </c>
      <c r="D258" s="244" t="s">
        <v>2</v>
      </c>
      <c r="E258" s="305">
        <v>14314.359761194028</v>
      </c>
      <c r="G258" s="193"/>
    </row>
    <row r="259" spans="2:7" ht="15" customHeight="1" x14ac:dyDescent="0.2">
      <c r="B259" s="245" t="s">
        <v>45</v>
      </c>
      <c r="C259" s="246" t="s">
        <v>1424</v>
      </c>
      <c r="D259" s="244" t="s">
        <v>3</v>
      </c>
      <c r="E259" s="305">
        <v>4990.3107897241925</v>
      </c>
      <c r="G259" s="193"/>
    </row>
    <row r="260" spans="2:7" ht="15" customHeight="1" x14ac:dyDescent="0.2">
      <c r="B260" s="245" t="s">
        <v>38</v>
      </c>
      <c r="C260" s="246" t="s">
        <v>1425</v>
      </c>
      <c r="D260" s="244" t="s">
        <v>2</v>
      </c>
      <c r="E260" s="305">
        <v>624276.20263798744</v>
      </c>
      <c r="G260" s="193"/>
    </row>
    <row r="261" spans="2:7" ht="15" customHeight="1" x14ac:dyDescent="0.2">
      <c r="B261" s="245" t="s">
        <v>37</v>
      </c>
      <c r="C261" s="246" t="s">
        <v>1426</v>
      </c>
      <c r="D261" s="244" t="s">
        <v>2</v>
      </c>
      <c r="E261" s="305">
        <v>703388.70304453559</v>
      </c>
      <c r="G261" s="193"/>
    </row>
    <row r="262" spans="2:7" ht="15" customHeight="1" x14ac:dyDescent="0.2">
      <c r="B262" s="245" t="s">
        <v>672</v>
      </c>
      <c r="C262" s="246" t="s">
        <v>1427</v>
      </c>
      <c r="D262" s="244" t="s">
        <v>2</v>
      </c>
      <c r="E262" s="305">
        <v>2654.8608078168813</v>
      </c>
      <c r="G262" s="193"/>
    </row>
    <row r="263" spans="2:7" ht="15" customHeight="1" x14ac:dyDescent="0.2">
      <c r="B263" s="245" t="s">
        <v>667</v>
      </c>
      <c r="C263" s="246" t="s">
        <v>1428</v>
      </c>
      <c r="D263" s="244" t="s">
        <v>580</v>
      </c>
      <c r="E263" s="305">
        <v>2133.8617371070945</v>
      </c>
      <c r="G263" s="193"/>
    </row>
    <row r="264" spans="2:7" ht="15" customHeight="1" x14ac:dyDescent="0.2">
      <c r="B264" s="242" t="s">
        <v>671</v>
      </c>
      <c r="C264" s="243" t="s">
        <v>1429</v>
      </c>
      <c r="D264" s="244" t="s">
        <v>117</v>
      </c>
      <c r="E264" s="305">
        <v>7111.8643729251562</v>
      </c>
      <c r="G264" s="193"/>
    </row>
    <row r="265" spans="2:7" ht="15" customHeight="1" x14ac:dyDescent="0.2">
      <c r="B265" s="242" t="s">
        <v>670</v>
      </c>
      <c r="C265" s="243" t="s">
        <v>1430</v>
      </c>
      <c r="D265" s="244" t="s">
        <v>2</v>
      </c>
      <c r="E265" s="305">
        <v>5468.0131221109932</v>
      </c>
      <c r="G265" s="193"/>
    </row>
    <row r="266" spans="2:7" ht="15" customHeight="1" x14ac:dyDescent="0.2">
      <c r="B266" s="242" t="s">
        <v>669</v>
      </c>
      <c r="C266" s="243" t="s">
        <v>1431</v>
      </c>
      <c r="D266" s="244" t="s">
        <v>2</v>
      </c>
      <c r="E266" s="305">
        <v>7154.7580320430643</v>
      </c>
      <c r="G266" s="193"/>
    </row>
    <row r="267" spans="2:7" ht="15" customHeight="1" x14ac:dyDescent="0.2">
      <c r="B267" s="245" t="s">
        <v>659</v>
      </c>
      <c r="C267" s="249" t="s">
        <v>606</v>
      </c>
      <c r="D267" s="244" t="s">
        <v>119</v>
      </c>
      <c r="E267" s="305">
        <v>49943.661973713592</v>
      </c>
      <c r="G267" s="193"/>
    </row>
    <row r="268" spans="2:7" ht="15" customHeight="1" x14ac:dyDescent="0.2">
      <c r="B268" s="242" t="s">
        <v>658</v>
      </c>
      <c r="C268" s="243" t="s">
        <v>1432</v>
      </c>
      <c r="D268" s="244" t="s">
        <v>4</v>
      </c>
      <c r="E268" s="305">
        <v>1464.2650991398427</v>
      </c>
      <c r="G268" s="193"/>
    </row>
    <row r="269" spans="2:7" ht="15" customHeight="1" x14ac:dyDescent="0.2">
      <c r="B269" s="245" t="s">
        <v>664</v>
      </c>
      <c r="C269" s="249" t="s">
        <v>1433</v>
      </c>
      <c r="D269" s="244" t="s">
        <v>2</v>
      </c>
      <c r="E269" s="305">
        <v>23804.886072162713</v>
      </c>
      <c r="G269" s="193"/>
    </row>
    <row r="270" spans="2:7" ht="15" customHeight="1" x14ac:dyDescent="0.2">
      <c r="B270" s="242" t="s">
        <v>631</v>
      </c>
      <c r="C270" s="243" t="s">
        <v>1434</v>
      </c>
      <c r="D270" s="244" t="s">
        <v>2</v>
      </c>
      <c r="E270" s="305">
        <v>6067.0339517970142</v>
      </c>
      <c r="G270" s="193"/>
    </row>
    <row r="271" spans="2:7" ht="15" customHeight="1" x14ac:dyDescent="0.2">
      <c r="B271" s="245" t="s">
        <v>657</v>
      </c>
      <c r="C271" s="246" t="s">
        <v>1864</v>
      </c>
      <c r="D271" s="244" t="s">
        <v>4</v>
      </c>
      <c r="E271" s="305">
        <v>13113.498064901672</v>
      </c>
      <c r="G271" s="193"/>
    </row>
    <row r="272" spans="2:7" ht="15" customHeight="1" x14ac:dyDescent="0.2">
      <c r="B272" s="245" t="s">
        <v>626</v>
      </c>
      <c r="C272" s="246" t="s">
        <v>1435</v>
      </c>
      <c r="D272" s="244" t="s">
        <v>2</v>
      </c>
      <c r="E272" s="305">
        <v>12574.240693495598</v>
      </c>
      <c r="G272" s="193"/>
    </row>
    <row r="273" spans="2:7" ht="15" customHeight="1" x14ac:dyDescent="0.2">
      <c r="B273" s="242" t="s">
        <v>760</v>
      </c>
      <c r="C273" s="243" t="s">
        <v>1436</v>
      </c>
      <c r="D273" s="244" t="s">
        <v>4</v>
      </c>
      <c r="E273" s="305">
        <v>39133.728999929794</v>
      </c>
      <c r="G273" s="193"/>
    </row>
    <row r="274" spans="2:7" ht="15" customHeight="1" x14ac:dyDescent="0.2">
      <c r="B274" s="245" t="s">
        <v>624</v>
      </c>
      <c r="C274" s="246" t="s">
        <v>1437</v>
      </c>
      <c r="D274" s="244" t="s">
        <v>2</v>
      </c>
      <c r="E274" s="305">
        <v>97088.892985214785</v>
      </c>
      <c r="G274" s="193"/>
    </row>
    <row r="275" spans="2:7" ht="15" customHeight="1" x14ac:dyDescent="0.2">
      <c r="B275" s="245" t="s">
        <v>663</v>
      </c>
      <c r="C275" s="246" t="s">
        <v>1438</v>
      </c>
      <c r="D275" s="244" t="s">
        <v>2</v>
      </c>
      <c r="E275" s="305">
        <v>323910.6428254433</v>
      </c>
      <c r="G275" s="193"/>
    </row>
    <row r="276" spans="2:7" ht="15" customHeight="1" x14ac:dyDescent="0.2">
      <c r="B276" s="245" t="s">
        <v>661</v>
      </c>
      <c r="C276" s="246" t="s">
        <v>1439</v>
      </c>
      <c r="D276" s="244" t="s">
        <v>2</v>
      </c>
      <c r="E276" s="305">
        <v>395173.9795531191</v>
      </c>
      <c r="G276" s="193"/>
    </row>
    <row r="277" spans="2:7" ht="15" customHeight="1" x14ac:dyDescent="0.2">
      <c r="B277" s="245" t="s">
        <v>633</v>
      </c>
      <c r="C277" s="246" t="s">
        <v>1440</v>
      </c>
      <c r="D277" s="244" t="s">
        <v>2</v>
      </c>
      <c r="E277" s="305">
        <v>301613.48130404257</v>
      </c>
      <c r="G277" s="193"/>
    </row>
    <row r="278" spans="2:7" ht="15" customHeight="1" x14ac:dyDescent="0.2">
      <c r="B278" s="245" t="s">
        <v>615</v>
      </c>
      <c r="C278" s="246" t="s">
        <v>1441</v>
      </c>
      <c r="D278" s="244" t="s">
        <v>2</v>
      </c>
      <c r="E278" s="305">
        <v>67817.90048494708</v>
      </c>
      <c r="G278" s="193"/>
    </row>
    <row r="279" spans="2:7" ht="15" customHeight="1" x14ac:dyDescent="0.2">
      <c r="B279" s="245" t="s">
        <v>622</v>
      </c>
      <c r="C279" s="246" t="s">
        <v>1442</v>
      </c>
      <c r="D279" s="244" t="s">
        <v>2</v>
      </c>
      <c r="E279" s="305">
        <v>8616.9276128759448</v>
      </c>
      <c r="G279" s="193"/>
    </row>
    <row r="280" spans="2:7" ht="15" customHeight="1" x14ac:dyDescent="0.2">
      <c r="B280" s="245" t="s">
        <v>621</v>
      </c>
      <c r="C280" s="246" t="s">
        <v>1443</v>
      </c>
      <c r="D280" s="244" t="s">
        <v>2</v>
      </c>
      <c r="E280" s="305">
        <v>11692.894245105457</v>
      </c>
      <c r="G280" s="193"/>
    </row>
    <row r="281" spans="2:7" ht="15" customHeight="1" x14ac:dyDescent="0.2">
      <c r="B281" s="245" t="s">
        <v>1060</v>
      </c>
      <c r="C281" s="246" t="s">
        <v>1444</v>
      </c>
      <c r="D281" s="244" t="s">
        <v>4</v>
      </c>
      <c r="E281" s="305">
        <v>11386.773995301284</v>
      </c>
      <c r="G281" s="193"/>
    </row>
    <row r="282" spans="2:7" ht="15" customHeight="1" x14ac:dyDescent="0.2">
      <c r="B282" s="242" t="s">
        <v>1202</v>
      </c>
      <c r="C282" s="243" t="s">
        <v>1445</v>
      </c>
      <c r="D282" s="244" t="s">
        <v>4</v>
      </c>
      <c r="E282" s="305">
        <v>16356.667072588374</v>
      </c>
      <c r="G282" s="193"/>
    </row>
    <row r="283" spans="2:7" ht="15" customHeight="1" x14ac:dyDescent="0.2">
      <c r="B283" s="245" t="s">
        <v>656</v>
      </c>
      <c r="C283" s="249" t="s">
        <v>1179</v>
      </c>
      <c r="D283" s="244" t="s">
        <v>4</v>
      </c>
      <c r="E283" s="305">
        <v>10453.916717571801</v>
      </c>
      <c r="G283" s="193"/>
    </row>
    <row r="284" spans="2:7" ht="15" customHeight="1" x14ac:dyDescent="0.2">
      <c r="B284" s="245" t="s">
        <v>655</v>
      </c>
      <c r="C284" s="246" t="s">
        <v>1446</v>
      </c>
      <c r="D284" s="244" t="s">
        <v>4</v>
      </c>
      <c r="E284" s="305">
        <v>11893.101476643815</v>
      </c>
      <c r="G284" s="193"/>
    </row>
    <row r="285" spans="2:7" ht="15" customHeight="1" x14ac:dyDescent="0.2">
      <c r="B285" s="245" t="s">
        <v>654</v>
      </c>
      <c r="C285" s="246" t="s">
        <v>1447</v>
      </c>
      <c r="D285" s="244" t="s">
        <v>4</v>
      </c>
      <c r="E285" s="305">
        <v>16956.792089378374</v>
      </c>
      <c r="G285" s="193"/>
    </row>
    <row r="286" spans="2:7" ht="15" customHeight="1" x14ac:dyDescent="0.2">
      <c r="B286" s="245" t="s">
        <v>630</v>
      </c>
      <c r="C286" s="246" t="s">
        <v>1448</v>
      </c>
      <c r="D286" s="244" t="s">
        <v>2</v>
      </c>
      <c r="E286" s="305">
        <v>1732.7562058455296</v>
      </c>
      <c r="G286" s="193"/>
    </row>
    <row r="287" spans="2:7" ht="15" customHeight="1" x14ac:dyDescent="0.2">
      <c r="B287" s="245" t="s">
        <v>629</v>
      </c>
      <c r="C287" s="246" t="s">
        <v>1449</v>
      </c>
      <c r="D287" s="244" t="s">
        <v>2</v>
      </c>
      <c r="E287" s="305">
        <v>2205.8959432093966</v>
      </c>
      <c r="G287" s="193"/>
    </row>
    <row r="288" spans="2:7" ht="15" customHeight="1" x14ac:dyDescent="0.2">
      <c r="B288" s="242" t="s">
        <v>628</v>
      </c>
      <c r="C288" s="243" t="s">
        <v>1450</v>
      </c>
      <c r="D288" s="244" t="s">
        <v>2</v>
      </c>
      <c r="E288" s="305">
        <v>5151.0668027681086</v>
      </c>
      <c r="G288" s="193"/>
    </row>
    <row r="289" spans="2:7" ht="15" customHeight="1" x14ac:dyDescent="0.2">
      <c r="B289" s="245" t="s">
        <v>619</v>
      </c>
      <c r="C289" s="249" t="s">
        <v>620</v>
      </c>
      <c r="D289" s="244" t="s">
        <v>2</v>
      </c>
      <c r="E289" s="305">
        <v>12530.626633332276</v>
      </c>
      <c r="G289" s="193"/>
    </row>
    <row r="290" spans="2:7" ht="15" customHeight="1" x14ac:dyDescent="0.2">
      <c r="B290" s="245" t="s">
        <v>611</v>
      </c>
      <c r="C290" s="249" t="s">
        <v>1180</v>
      </c>
      <c r="D290" s="244" t="s">
        <v>2</v>
      </c>
      <c r="E290" s="305">
        <v>1218.6785937879608</v>
      </c>
      <c r="G290" s="193"/>
    </row>
    <row r="291" spans="2:7" ht="15" customHeight="1" x14ac:dyDescent="0.2">
      <c r="B291" s="245" t="s">
        <v>608</v>
      </c>
      <c r="C291" s="249" t="s">
        <v>1181</v>
      </c>
      <c r="D291" s="244" t="s">
        <v>2</v>
      </c>
      <c r="E291" s="305">
        <v>4667.899574107535</v>
      </c>
      <c r="G291" s="193"/>
    </row>
    <row r="292" spans="2:7" ht="15" customHeight="1" x14ac:dyDescent="0.2">
      <c r="B292" s="242" t="s">
        <v>653</v>
      </c>
      <c r="C292" s="243" t="s">
        <v>1451</v>
      </c>
      <c r="D292" s="244" t="s">
        <v>2</v>
      </c>
      <c r="E292" s="305">
        <v>3818.4242751373076</v>
      </c>
      <c r="G292" s="193"/>
    </row>
    <row r="293" spans="2:7" ht="15" customHeight="1" x14ac:dyDescent="0.2">
      <c r="B293" s="242" t="s">
        <v>652</v>
      </c>
      <c r="C293" s="243" t="s">
        <v>1452</v>
      </c>
      <c r="D293" s="244" t="s">
        <v>2</v>
      </c>
      <c r="E293" s="305">
        <v>6068.8169297654031</v>
      </c>
      <c r="G293" s="193"/>
    </row>
    <row r="294" spans="2:7" ht="15" customHeight="1" x14ac:dyDescent="0.2">
      <c r="B294" s="242" t="s">
        <v>651</v>
      </c>
      <c r="C294" s="243" t="s">
        <v>1453</v>
      </c>
      <c r="D294" s="244" t="s">
        <v>2</v>
      </c>
      <c r="E294" s="305">
        <v>8227.5059828015746</v>
      </c>
      <c r="G294" s="193"/>
    </row>
    <row r="295" spans="2:7" ht="15" customHeight="1" x14ac:dyDescent="0.2">
      <c r="B295" s="245" t="s">
        <v>649</v>
      </c>
      <c r="C295" s="249" t="s">
        <v>650</v>
      </c>
      <c r="D295" s="244" t="s">
        <v>2</v>
      </c>
      <c r="E295" s="305">
        <v>12667.173548193559</v>
      </c>
      <c r="G295" s="193"/>
    </row>
    <row r="296" spans="2:7" ht="15" customHeight="1" x14ac:dyDescent="0.2">
      <c r="B296" s="245" t="s">
        <v>614</v>
      </c>
      <c r="C296" s="249" t="s">
        <v>1454</v>
      </c>
      <c r="D296" s="244" t="s">
        <v>2</v>
      </c>
      <c r="E296" s="305">
        <v>2126.0430495308683</v>
      </c>
      <c r="G296" s="193"/>
    </row>
    <row r="297" spans="2:7" ht="15" customHeight="1" x14ac:dyDescent="0.2">
      <c r="B297" s="242" t="s">
        <v>648</v>
      </c>
      <c r="C297" s="243" t="s">
        <v>1455</v>
      </c>
      <c r="D297" s="244" t="s">
        <v>2</v>
      </c>
      <c r="E297" s="305">
        <v>10315.715029522447</v>
      </c>
      <c r="G297" s="193"/>
    </row>
    <row r="298" spans="2:7" ht="15" customHeight="1" x14ac:dyDescent="0.2">
      <c r="B298" s="242" t="s">
        <v>647</v>
      </c>
      <c r="C298" s="243" t="s">
        <v>1456</v>
      </c>
      <c r="D298" s="244" t="s">
        <v>2</v>
      </c>
      <c r="E298" s="305">
        <v>9155.4026613624083</v>
      </c>
      <c r="G298" s="193"/>
    </row>
    <row r="299" spans="2:7" ht="15" customHeight="1" x14ac:dyDescent="0.2">
      <c r="B299" s="242" t="s">
        <v>646</v>
      </c>
      <c r="C299" s="243" t="s">
        <v>1457</v>
      </c>
      <c r="D299" s="244" t="s">
        <v>2</v>
      </c>
      <c r="E299" s="305">
        <v>1570.1997671104161</v>
      </c>
      <c r="G299" s="193"/>
    </row>
    <row r="300" spans="2:7" ht="15" customHeight="1" x14ac:dyDescent="0.2">
      <c r="B300" s="245" t="s">
        <v>645</v>
      </c>
      <c r="C300" s="249" t="s">
        <v>1458</v>
      </c>
      <c r="D300" s="244" t="s">
        <v>2</v>
      </c>
      <c r="E300" s="305">
        <v>2579.8702958618733</v>
      </c>
      <c r="G300" s="193"/>
    </row>
    <row r="301" spans="2:7" ht="15" customHeight="1" x14ac:dyDescent="0.2">
      <c r="B301" s="245" t="s">
        <v>644</v>
      </c>
      <c r="C301" s="249" t="s">
        <v>1459</v>
      </c>
      <c r="D301" s="244" t="s">
        <v>2</v>
      </c>
      <c r="E301" s="305">
        <v>1627.4151207145387</v>
      </c>
      <c r="G301" s="193"/>
    </row>
    <row r="302" spans="2:7" ht="15" customHeight="1" x14ac:dyDescent="0.2">
      <c r="B302" s="242" t="s">
        <v>643</v>
      </c>
      <c r="C302" s="243" t="s">
        <v>1460</v>
      </c>
      <c r="D302" s="244" t="s">
        <v>2</v>
      </c>
      <c r="E302" s="305">
        <v>430.40326843077798</v>
      </c>
      <c r="G302" s="193"/>
    </row>
    <row r="303" spans="2:7" ht="15" customHeight="1" x14ac:dyDescent="0.2">
      <c r="B303" s="242" t="s">
        <v>642</v>
      </c>
      <c r="C303" s="243" t="s">
        <v>1461</v>
      </c>
      <c r="D303" s="244" t="s">
        <v>2</v>
      </c>
      <c r="E303" s="305">
        <v>798.04109059116729</v>
      </c>
      <c r="G303" s="193"/>
    </row>
    <row r="304" spans="2:7" ht="15" customHeight="1" x14ac:dyDescent="0.2">
      <c r="B304" s="242" t="s">
        <v>641</v>
      </c>
      <c r="C304" s="243" t="s">
        <v>1462</v>
      </c>
      <c r="D304" s="244" t="s">
        <v>2</v>
      </c>
      <c r="E304" s="305">
        <v>10113.133241151691</v>
      </c>
      <c r="G304" s="193"/>
    </row>
    <row r="305" spans="2:7" ht="15" customHeight="1" x14ac:dyDescent="0.2">
      <c r="B305" s="242" t="s">
        <v>640</v>
      </c>
      <c r="C305" s="243" t="s">
        <v>1463</v>
      </c>
      <c r="D305" s="244" t="s">
        <v>2</v>
      </c>
      <c r="E305" s="305">
        <v>62603.333438158224</v>
      </c>
      <c r="G305" s="193"/>
    </row>
    <row r="306" spans="2:7" ht="15" customHeight="1" x14ac:dyDescent="0.2">
      <c r="B306" s="242" t="s">
        <v>639</v>
      </c>
      <c r="C306" s="243" t="s">
        <v>1464</v>
      </c>
      <c r="D306" s="244" t="s">
        <v>2</v>
      </c>
      <c r="E306" s="305">
        <v>71585.195377901153</v>
      </c>
      <c r="G306" s="193"/>
    </row>
    <row r="307" spans="2:7" ht="15" customHeight="1" x14ac:dyDescent="0.2">
      <c r="B307" s="242" t="s">
        <v>638</v>
      </c>
      <c r="C307" s="243" t="s">
        <v>1465</v>
      </c>
      <c r="D307" s="244" t="s">
        <v>2</v>
      </c>
      <c r="E307" s="305">
        <v>132006.26270149113</v>
      </c>
      <c r="G307" s="193"/>
    </row>
    <row r="308" spans="2:7" ht="15" customHeight="1" x14ac:dyDescent="0.2">
      <c r="B308" s="242" t="s">
        <v>637</v>
      </c>
      <c r="C308" s="243" t="s">
        <v>1466</v>
      </c>
      <c r="D308" s="244" t="s">
        <v>2</v>
      </c>
      <c r="E308" s="305">
        <v>1441.7298951202649</v>
      </c>
      <c r="G308" s="193"/>
    </row>
    <row r="309" spans="2:7" ht="15" customHeight="1" x14ac:dyDescent="0.2">
      <c r="B309" s="242" t="s">
        <v>636</v>
      </c>
      <c r="C309" s="243" t="s">
        <v>1467</v>
      </c>
      <c r="D309" s="244" t="s">
        <v>2</v>
      </c>
      <c r="E309" s="305">
        <v>742.5496531812787</v>
      </c>
      <c r="G309" s="193"/>
    </row>
    <row r="310" spans="2:7" ht="15" customHeight="1" x14ac:dyDescent="0.2">
      <c r="B310" s="242" t="s">
        <v>635</v>
      </c>
      <c r="C310" s="243" t="s">
        <v>1468</v>
      </c>
      <c r="D310" s="244" t="s">
        <v>2</v>
      </c>
      <c r="E310" s="305">
        <v>9592.3957213019803</v>
      </c>
      <c r="G310" s="193"/>
    </row>
    <row r="311" spans="2:7" ht="15" customHeight="1" x14ac:dyDescent="0.2">
      <c r="B311" s="242" t="s">
        <v>617</v>
      </c>
      <c r="C311" s="243" t="s">
        <v>618</v>
      </c>
      <c r="D311" s="244" t="s">
        <v>2</v>
      </c>
      <c r="E311" s="305">
        <v>11036.418933308361</v>
      </c>
      <c r="G311" s="193"/>
    </row>
    <row r="312" spans="2:7" ht="15" customHeight="1" x14ac:dyDescent="0.2">
      <c r="B312" s="250" t="s">
        <v>144</v>
      </c>
      <c r="C312" s="251" t="s">
        <v>1469</v>
      </c>
      <c r="D312" s="244" t="s">
        <v>2</v>
      </c>
      <c r="E312" s="305">
        <v>722289.77419157221</v>
      </c>
      <c r="G312" s="193"/>
    </row>
    <row r="313" spans="2:7" ht="15" customHeight="1" x14ac:dyDescent="0.2">
      <c r="B313" s="250" t="s">
        <v>143</v>
      </c>
      <c r="C313" s="251" t="s">
        <v>1470</v>
      </c>
      <c r="D313" s="244" t="s">
        <v>2</v>
      </c>
      <c r="E313" s="305">
        <v>55797.994821725501</v>
      </c>
      <c r="G313" s="193"/>
    </row>
    <row r="314" spans="2:7" ht="15" customHeight="1" x14ac:dyDescent="0.2">
      <c r="B314" s="250" t="s">
        <v>142</v>
      </c>
      <c r="C314" s="251" t="s">
        <v>1471</v>
      </c>
      <c r="D314" s="244" t="s">
        <v>2</v>
      </c>
      <c r="E314" s="305">
        <v>74605.40618910492</v>
      </c>
      <c r="G314" s="193"/>
    </row>
    <row r="315" spans="2:7" ht="15" customHeight="1" x14ac:dyDescent="0.2">
      <c r="B315" s="250" t="s">
        <v>141</v>
      </c>
      <c r="C315" s="251" t="s">
        <v>1472</v>
      </c>
      <c r="D315" s="244" t="s">
        <v>2</v>
      </c>
      <c r="E315" s="305">
        <v>8400.4758113417356</v>
      </c>
      <c r="G315" s="193"/>
    </row>
    <row r="316" spans="2:7" ht="15" customHeight="1" x14ac:dyDescent="0.2">
      <c r="B316" s="250" t="s">
        <v>140</v>
      </c>
      <c r="C316" s="251" t="s">
        <v>1473</v>
      </c>
      <c r="D316" s="244" t="s">
        <v>2</v>
      </c>
      <c r="E316" s="305">
        <v>19014.97132426907</v>
      </c>
      <c r="G316" s="193"/>
    </row>
    <row r="317" spans="2:7" ht="15" customHeight="1" x14ac:dyDescent="0.2">
      <c r="B317" s="250" t="s">
        <v>139</v>
      </c>
      <c r="C317" s="251" t="s">
        <v>1474</v>
      </c>
      <c r="D317" s="244" t="s">
        <v>2</v>
      </c>
      <c r="E317" s="305">
        <v>3403.7394048275341</v>
      </c>
      <c r="G317" s="193"/>
    </row>
    <row r="318" spans="2:7" ht="15" customHeight="1" x14ac:dyDescent="0.2">
      <c r="B318" s="250" t="s">
        <v>138</v>
      </c>
      <c r="C318" s="251" t="s">
        <v>1475</v>
      </c>
      <c r="D318" s="244" t="s">
        <v>2</v>
      </c>
      <c r="E318" s="305">
        <v>8742.5058901051216</v>
      </c>
      <c r="G318" s="193"/>
    </row>
    <row r="319" spans="2:7" ht="15" customHeight="1" x14ac:dyDescent="0.2">
      <c r="B319" s="250" t="s">
        <v>137</v>
      </c>
      <c r="C319" s="251" t="s">
        <v>1476</v>
      </c>
      <c r="D319" s="244" t="s">
        <v>2</v>
      </c>
      <c r="E319" s="305">
        <v>228.49779732585409</v>
      </c>
      <c r="G319" s="193"/>
    </row>
    <row r="320" spans="2:7" ht="15" customHeight="1" x14ac:dyDescent="0.2">
      <c r="B320" s="250" t="s">
        <v>136</v>
      </c>
      <c r="C320" s="251" t="s">
        <v>1477</v>
      </c>
      <c r="D320" s="244" t="s">
        <v>2</v>
      </c>
      <c r="E320" s="305">
        <v>257443.20342234461</v>
      </c>
      <c r="G320" s="193"/>
    </row>
    <row r="321" spans="2:7" ht="15" customHeight="1" x14ac:dyDescent="0.2">
      <c r="B321" s="250" t="s">
        <v>135</v>
      </c>
      <c r="C321" s="251" t="s">
        <v>1865</v>
      </c>
      <c r="D321" s="244" t="s">
        <v>2</v>
      </c>
      <c r="E321" s="305">
        <v>307123.06861684495</v>
      </c>
      <c r="G321" s="193"/>
    </row>
    <row r="322" spans="2:7" ht="15" customHeight="1" x14ac:dyDescent="0.2">
      <c r="B322" s="250" t="s">
        <v>134</v>
      </c>
      <c r="C322" s="251" t="s">
        <v>1866</v>
      </c>
      <c r="D322" s="244" t="s">
        <v>2</v>
      </c>
      <c r="E322" s="305">
        <v>483864.58795981173</v>
      </c>
      <c r="G322" s="193"/>
    </row>
    <row r="323" spans="2:7" ht="15" customHeight="1" x14ac:dyDescent="0.2">
      <c r="B323" s="242" t="s">
        <v>133</v>
      </c>
      <c r="C323" s="243" t="s">
        <v>1478</v>
      </c>
      <c r="D323" s="244" t="s">
        <v>2</v>
      </c>
      <c r="E323" s="305">
        <v>26059.748389134395</v>
      </c>
      <c r="G323" s="193"/>
    </row>
    <row r="324" spans="2:7" ht="15" customHeight="1" x14ac:dyDescent="0.2">
      <c r="B324" s="245" t="s">
        <v>603</v>
      </c>
      <c r="C324" s="246" t="s">
        <v>1479</v>
      </c>
      <c r="D324" s="244" t="s">
        <v>589</v>
      </c>
      <c r="E324" s="305">
        <v>290754.18002664414</v>
      </c>
      <c r="G324" s="193"/>
    </row>
    <row r="325" spans="2:7" ht="15" customHeight="1" x14ac:dyDescent="0.2">
      <c r="B325" s="245" t="s">
        <v>602</v>
      </c>
      <c r="C325" s="246" t="s">
        <v>1480</v>
      </c>
      <c r="D325" s="244" t="s">
        <v>2</v>
      </c>
      <c r="E325" s="305">
        <v>824.55656251674793</v>
      </c>
      <c r="G325" s="193"/>
    </row>
    <row r="326" spans="2:7" ht="15" customHeight="1" x14ac:dyDescent="0.2">
      <c r="B326" s="242" t="s">
        <v>601</v>
      </c>
      <c r="C326" s="243" t="s">
        <v>1481</v>
      </c>
      <c r="D326" s="244" t="s">
        <v>589</v>
      </c>
      <c r="E326" s="305">
        <v>221172.29269055629</v>
      </c>
      <c r="G326" s="193"/>
    </row>
    <row r="327" spans="2:7" ht="15" customHeight="1" x14ac:dyDescent="0.2">
      <c r="B327" s="245" t="s">
        <v>600</v>
      </c>
      <c r="C327" s="246" t="s">
        <v>1482</v>
      </c>
      <c r="D327" s="244" t="s">
        <v>2</v>
      </c>
      <c r="E327" s="305">
        <v>639.70258615149623</v>
      </c>
      <c r="G327" s="193"/>
    </row>
    <row r="328" spans="2:7" ht="15" customHeight="1" x14ac:dyDescent="0.2">
      <c r="B328" s="242" t="s">
        <v>599</v>
      </c>
      <c r="C328" s="243" t="s">
        <v>1483</v>
      </c>
      <c r="D328" s="244" t="s">
        <v>2</v>
      </c>
      <c r="E328" s="305">
        <v>1278.4346179187628</v>
      </c>
      <c r="G328" s="193"/>
    </row>
    <row r="329" spans="2:7" ht="15" customHeight="1" x14ac:dyDescent="0.2">
      <c r="B329" s="245" t="s">
        <v>598</v>
      </c>
      <c r="C329" s="246" t="s">
        <v>1484</v>
      </c>
      <c r="D329" s="244" t="s">
        <v>2</v>
      </c>
      <c r="E329" s="305">
        <v>1173.3085062984765</v>
      </c>
      <c r="G329" s="193"/>
    </row>
    <row r="330" spans="2:7" ht="15" customHeight="1" x14ac:dyDescent="0.2">
      <c r="B330" s="245" t="s">
        <v>597</v>
      </c>
      <c r="C330" s="246" t="s">
        <v>1485</v>
      </c>
      <c r="D330" s="244" t="s">
        <v>2</v>
      </c>
      <c r="E330" s="305">
        <v>1538.3581462492341</v>
      </c>
      <c r="G330" s="193"/>
    </row>
    <row r="331" spans="2:7" ht="15" customHeight="1" x14ac:dyDescent="0.2">
      <c r="B331" s="245" t="s">
        <v>596</v>
      </c>
      <c r="C331" s="246" t="s">
        <v>1486</v>
      </c>
      <c r="D331" s="244" t="s">
        <v>2</v>
      </c>
      <c r="E331" s="305">
        <v>1258.7166567392262</v>
      </c>
      <c r="G331" s="193"/>
    </row>
    <row r="332" spans="2:7" ht="15" customHeight="1" x14ac:dyDescent="0.2">
      <c r="B332" s="242" t="s">
        <v>595</v>
      </c>
      <c r="C332" s="243" t="s">
        <v>1487</v>
      </c>
      <c r="D332" s="244" t="s">
        <v>2</v>
      </c>
      <c r="E332" s="305">
        <v>1072.0624886882604</v>
      </c>
      <c r="G332" s="193"/>
    </row>
    <row r="333" spans="2:7" ht="15" customHeight="1" x14ac:dyDescent="0.2">
      <c r="B333" s="242" t="s">
        <v>594</v>
      </c>
      <c r="C333" s="243" t="s">
        <v>1652</v>
      </c>
      <c r="D333" s="244" t="s">
        <v>2</v>
      </c>
      <c r="E333" s="305">
        <v>2510.0082709794974</v>
      </c>
      <c r="G333" s="193"/>
    </row>
    <row r="334" spans="2:7" ht="15" customHeight="1" x14ac:dyDescent="0.2">
      <c r="B334" s="242" t="s">
        <v>593</v>
      </c>
      <c r="C334" s="243" t="s">
        <v>1653</v>
      </c>
      <c r="D334" s="244" t="s">
        <v>589</v>
      </c>
      <c r="E334" s="305">
        <v>313167.47034170944</v>
      </c>
      <c r="G334" s="193"/>
    </row>
    <row r="335" spans="2:7" ht="15" customHeight="1" x14ac:dyDescent="0.2">
      <c r="B335" s="242" t="s">
        <v>592</v>
      </c>
      <c r="C335" s="243" t="s">
        <v>1654</v>
      </c>
      <c r="D335" s="244" t="s">
        <v>589</v>
      </c>
      <c r="E335" s="305">
        <v>316749.46877156704</v>
      </c>
      <c r="G335" s="193"/>
    </row>
    <row r="336" spans="2:7" ht="15" customHeight="1" x14ac:dyDescent="0.2">
      <c r="B336" s="242" t="s">
        <v>591</v>
      </c>
      <c r="C336" s="243" t="s">
        <v>1867</v>
      </c>
      <c r="D336" s="244" t="s">
        <v>589</v>
      </c>
      <c r="E336" s="305">
        <v>239279.45747508472</v>
      </c>
      <c r="G336" s="193"/>
    </row>
    <row r="337" spans="2:7" ht="15" customHeight="1" x14ac:dyDescent="0.2">
      <c r="B337" s="242" t="s">
        <v>590</v>
      </c>
      <c r="C337" s="243" t="s">
        <v>1655</v>
      </c>
      <c r="D337" s="244" t="s">
        <v>589</v>
      </c>
      <c r="E337" s="305">
        <v>136069.36114962286</v>
      </c>
      <c r="G337" s="193"/>
    </row>
    <row r="338" spans="2:7" ht="15" customHeight="1" x14ac:dyDescent="0.2">
      <c r="B338" s="245" t="s">
        <v>586</v>
      </c>
      <c r="C338" s="246" t="s">
        <v>1488</v>
      </c>
      <c r="D338" s="244" t="s">
        <v>117</v>
      </c>
      <c r="E338" s="305">
        <v>382.97254647893214</v>
      </c>
      <c r="G338" s="193"/>
    </row>
    <row r="339" spans="2:7" ht="15" customHeight="1" x14ac:dyDescent="0.2">
      <c r="B339" s="245" t="s">
        <v>575</v>
      </c>
      <c r="C339" s="246" t="s">
        <v>1656</v>
      </c>
      <c r="D339" s="244" t="s">
        <v>117</v>
      </c>
      <c r="E339" s="305">
        <v>2760.3938248996069</v>
      </c>
      <c r="G339" s="193"/>
    </row>
    <row r="340" spans="2:7" ht="15" customHeight="1" x14ac:dyDescent="0.2">
      <c r="B340" s="245" t="s">
        <v>574</v>
      </c>
      <c r="C340" s="246" t="s">
        <v>1657</v>
      </c>
      <c r="D340" s="244" t="s">
        <v>117</v>
      </c>
      <c r="E340" s="305">
        <v>3673.2368779223766</v>
      </c>
      <c r="G340" s="193"/>
    </row>
    <row r="341" spans="2:7" ht="15" customHeight="1" x14ac:dyDescent="0.2">
      <c r="B341" s="245" t="s">
        <v>584</v>
      </c>
      <c r="C341" s="246" t="s">
        <v>1489</v>
      </c>
      <c r="D341" s="244" t="s">
        <v>117</v>
      </c>
      <c r="E341" s="305">
        <v>325.47474492832379</v>
      </c>
      <c r="G341" s="193"/>
    </row>
    <row r="342" spans="2:7" ht="15" customHeight="1" x14ac:dyDescent="0.2">
      <c r="B342" s="245" t="s">
        <v>581</v>
      </c>
      <c r="C342" s="246" t="s">
        <v>1490</v>
      </c>
      <c r="D342" s="244" t="s">
        <v>580</v>
      </c>
      <c r="E342" s="305">
        <v>14856.170045409577</v>
      </c>
      <c r="G342" s="193"/>
    </row>
    <row r="343" spans="2:7" ht="15" customHeight="1" x14ac:dyDescent="0.2">
      <c r="B343" s="248" t="s">
        <v>579</v>
      </c>
      <c r="C343" s="249" t="s">
        <v>1491</v>
      </c>
      <c r="D343" s="244" t="s">
        <v>117</v>
      </c>
      <c r="E343" s="305">
        <v>675.22059721327219</v>
      </c>
      <c r="G343" s="193"/>
    </row>
    <row r="344" spans="2:7" ht="15" customHeight="1" x14ac:dyDescent="0.2">
      <c r="B344" s="248" t="s">
        <v>1882</v>
      </c>
      <c r="C344" s="249" t="s">
        <v>1883</v>
      </c>
      <c r="D344" s="244" t="s">
        <v>117</v>
      </c>
      <c r="E344" s="305">
        <v>344.28513634040354</v>
      </c>
      <c r="G344" s="193"/>
    </row>
    <row r="345" spans="2:7" ht="15" customHeight="1" x14ac:dyDescent="0.2">
      <c r="B345" s="245" t="s">
        <v>577</v>
      </c>
      <c r="C345" s="246" t="s">
        <v>1492</v>
      </c>
      <c r="D345" s="244" t="s">
        <v>117</v>
      </c>
      <c r="E345" s="305">
        <v>1200.2681182895055</v>
      </c>
      <c r="G345" s="193"/>
    </row>
    <row r="346" spans="2:7" ht="15" customHeight="1" x14ac:dyDescent="0.2">
      <c r="B346" s="245" t="s">
        <v>573</v>
      </c>
      <c r="C346" s="246" t="s">
        <v>1658</v>
      </c>
      <c r="D346" s="244" t="s">
        <v>117</v>
      </c>
      <c r="E346" s="305">
        <v>3582.122160655334</v>
      </c>
      <c r="G346" s="193"/>
    </row>
    <row r="347" spans="2:7" ht="15" customHeight="1" x14ac:dyDescent="0.2">
      <c r="B347" s="245" t="s">
        <v>485</v>
      </c>
      <c r="C347" s="246" t="s">
        <v>1659</v>
      </c>
      <c r="D347" s="244" t="s">
        <v>2</v>
      </c>
      <c r="E347" s="305">
        <v>7286.3122975699853</v>
      </c>
      <c r="G347" s="193"/>
    </row>
    <row r="348" spans="2:7" ht="15" customHeight="1" x14ac:dyDescent="0.2">
      <c r="B348" s="242" t="s">
        <v>583</v>
      </c>
      <c r="C348" s="243" t="s">
        <v>1493</v>
      </c>
      <c r="D348" s="244" t="s">
        <v>2</v>
      </c>
      <c r="E348" s="305">
        <v>2407.7682627520358</v>
      </c>
      <c r="G348" s="193"/>
    </row>
    <row r="349" spans="2:7" ht="15" customHeight="1" x14ac:dyDescent="0.2">
      <c r="B349" s="245" t="s">
        <v>568</v>
      </c>
      <c r="C349" s="246" t="s">
        <v>1868</v>
      </c>
      <c r="D349" s="244" t="s">
        <v>3</v>
      </c>
      <c r="E349" s="305">
        <v>19356.729762176768</v>
      </c>
      <c r="G349" s="193"/>
    </row>
    <row r="350" spans="2:7" ht="15" customHeight="1" x14ac:dyDescent="0.2">
      <c r="B350" s="245" t="s">
        <v>548</v>
      </c>
      <c r="C350" s="246" t="s">
        <v>1494</v>
      </c>
      <c r="D350" s="244" t="s">
        <v>4</v>
      </c>
      <c r="E350" s="305">
        <v>3946.6222584035509</v>
      </c>
      <c r="G350" s="193"/>
    </row>
    <row r="351" spans="2:7" ht="15" customHeight="1" x14ac:dyDescent="0.2">
      <c r="B351" s="245" t="s">
        <v>567</v>
      </c>
      <c r="C351" s="246" t="s">
        <v>1495</v>
      </c>
      <c r="D351" s="244" t="s">
        <v>3</v>
      </c>
      <c r="E351" s="305">
        <v>18957.270814718402</v>
      </c>
      <c r="G351" s="193"/>
    </row>
    <row r="352" spans="2:7" ht="15" customHeight="1" x14ac:dyDescent="0.2">
      <c r="B352" s="245" t="s">
        <v>566</v>
      </c>
      <c r="C352" s="246" t="s">
        <v>1497</v>
      </c>
      <c r="D352" s="244" t="s">
        <v>3</v>
      </c>
      <c r="E352" s="305">
        <v>14704.318803237797</v>
      </c>
      <c r="G352" s="193"/>
    </row>
    <row r="353" spans="2:7" ht="15" customHeight="1" x14ac:dyDescent="0.2">
      <c r="B353" s="245" t="s">
        <v>565</v>
      </c>
      <c r="C353" s="246" t="s">
        <v>1869</v>
      </c>
      <c r="D353" s="244" t="s">
        <v>3</v>
      </c>
      <c r="E353" s="305">
        <v>16898.44273127351</v>
      </c>
      <c r="G353" s="193"/>
    </row>
    <row r="354" spans="2:7" ht="15" customHeight="1" x14ac:dyDescent="0.2">
      <c r="B354" s="245" t="s">
        <v>564</v>
      </c>
      <c r="C354" s="246" t="s">
        <v>1500</v>
      </c>
      <c r="D354" s="244" t="s">
        <v>3</v>
      </c>
      <c r="E354" s="305">
        <v>9602.9380043145884</v>
      </c>
      <c r="G354" s="193"/>
    </row>
    <row r="355" spans="2:7" ht="15" customHeight="1" x14ac:dyDescent="0.2">
      <c r="B355" s="245" t="s">
        <v>563</v>
      </c>
      <c r="C355" s="246" t="s">
        <v>1502</v>
      </c>
      <c r="D355" s="244" t="s">
        <v>4</v>
      </c>
      <c r="E355" s="305">
        <v>2227.6473172346864</v>
      </c>
      <c r="G355" s="193"/>
    </row>
    <row r="356" spans="2:7" ht="15" customHeight="1" x14ac:dyDescent="0.2">
      <c r="B356" s="245" t="s">
        <v>547</v>
      </c>
      <c r="C356" s="246" t="s">
        <v>1504</v>
      </c>
      <c r="D356" s="244" t="s">
        <v>4</v>
      </c>
      <c r="E356" s="305">
        <v>10344.310986912253</v>
      </c>
      <c r="G356" s="193"/>
    </row>
    <row r="357" spans="2:7" ht="15" customHeight="1" x14ac:dyDescent="0.2">
      <c r="B357" s="245" t="s">
        <v>562</v>
      </c>
      <c r="C357" s="246" t="s">
        <v>1506</v>
      </c>
      <c r="D357" s="244" t="s">
        <v>3</v>
      </c>
      <c r="E357" s="305">
        <v>30115.804289155738</v>
      </c>
      <c r="G357" s="193"/>
    </row>
    <row r="358" spans="2:7" ht="15" customHeight="1" x14ac:dyDescent="0.2">
      <c r="B358" s="245" t="s">
        <v>561</v>
      </c>
      <c r="C358" s="246" t="s">
        <v>1508</v>
      </c>
      <c r="D358" s="244" t="s">
        <v>3</v>
      </c>
      <c r="E358" s="305">
        <v>42374.0969270524</v>
      </c>
      <c r="G358" s="193"/>
    </row>
    <row r="359" spans="2:7" ht="15" customHeight="1" x14ac:dyDescent="0.2">
      <c r="B359" s="245" t="s">
        <v>570</v>
      </c>
      <c r="C359" s="246" t="s">
        <v>1509</v>
      </c>
      <c r="D359" s="244" t="s">
        <v>4</v>
      </c>
      <c r="E359" s="305">
        <v>854.39589342534259</v>
      </c>
      <c r="G359" s="193"/>
    </row>
    <row r="360" spans="2:7" ht="15" customHeight="1" x14ac:dyDescent="0.2">
      <c r="B360" s="245" t="s">
        <v>560</v>
      </c>
      <c r="C360" s="246" t="s">
        <v>1510</v>
      </c>
      <c r="D360" s="244" t="s">
        <v>4</v>
      </c>
      <c r="E360" s="305">
        <v>4439.8924182442906</v>
      </c>
      <c r="G360" s="193"/>
    </row>
    <row r="361" spans="2:7" ht="15" customHeight="1" x14ac:dyDescent="0.2">
      <c r="B361" s="245" t="s">
        <v>559</v>
      </c>
      <c r="C361" s="246" t="s">
        <v>1759</v>
      </c>
      <c r="D361" s="244" t="s">
        <v>3</v>
      </c>
      <c r="E361" s="305">
        <v>49939.312521374799</v>
      </c>
      <c r="G361" s="193"/>
    </row>
    <row r="362" spans="2:7" ht="15" customHeight="1" x14ac:dyDescent="0.2">
      <c r="B362" s="245" t="s">
        <v>558</v>
      </c>
      <c r="C362" s="246" t="s">
        <v>1511</v>
      </c>
      <c r="D362" s="244" t="s">
        <v>4</v>
      </c>
      <c r="E362" s="305">
        <v>6376.2859087988036</v>
      </c>
      <c r="G362" s="193"/>
    </row>
    <row r="363" spans="2:7" ht="15" customHeight="1" x14ac:dyDescent="0.2">
      <c r="B363" s="245" t="s">
        <v>546</v>
      </c>
      <c r="C363" s="246" t="s">
        <v>1512</v>
      </c>
      <c r="D363" s="244" t="s">
        <v>4</v>
      </c>
      <c r="E363" s="305">
        <v>3341.2842679864848</v>
      </c>
      <c r="G363" s="193"/>
    </row>
    <row r="364" spans="2:7" ht="15" customHeight="1" x14ac:dyDescent="0.2">
      <c r="B364" s="245" t="s">
        <v>551</v>
      </c>
      <c r="C364" s="246" t="s">
        <v>1513</v>
      </c>
      <c r="D364" s="244" t="s">
        <v>2</v>
      </c>
      <c r="E364" s="305">
        <v>64786.669468401531</v>
      </c>
      <c r="G364" s="193"/>
    </row>
    <row r="365" spans="2:7" ht="15" customHeight="1" x14ac:dyDescent="0.2">
      <c r="B365" s="245" t="s">
        <v>550</v>
      </c>
      <c r="C365" s="246" t="s">
        <v>1514</v>
      </c>
      <c r="D365" s="244" t="s">
        <v>2</v>
      </c>
      <c r="E365" s="305">
        <v>29821.092015720948</v>
      </c>
      <c r="G365" s="193"/>
    </row>
    <row r="366" spans="2:7" ht="15" customHeight="1" x14ac:dyDescent="0.2">
      <c r="B366" s="245" t="s">
        <v>542</v>
      </c>
      <c r="C366" s="246" t="s">
        <v>1515</v>
      </c>
      <c r="D366" s="244" t="s">
        <v>2</v>
      </c>
      <c r="E366" s="305">
        <v>1615.3804537885601</v>
      </c>
      <c r="G366" s="193"/>
    </row>
    <row r="367" spans="2:7" ht="15" customHeight="1" x14ac:dyDescent="0.2">
      <c r="B367" s="245" t="s">
        <v>541</v>
      </c>
      <c r="C367" s="246" t="s">
        <v>1516</v>
      </c>
      <c r="D367" s="244" t="s">
        <v>2</v>
      </c>
      <c r="E367" s="305">
        <v>1383.8857132290111</v>
      </c>
      <c r="G367" s="193"/>
    </row>
    <row r="368" spans="2:7" ht="15" customHeight="1" x14ac:dyDescent="0.2">
      <c r="B368" s="245" t="s">
        <v>544</v>
      </c>
      <c r="C368" s="246" t="s">
        <v>1517</v>
      </c>
      <c r="D368" s="244" t="s">
        <v>2</v>
      </c>
      <c r="E368" s="305">
        <v>1048331.8375723292</v>
      </c>
      <c r="G368" s="193"/>
    </row>
    <row r="369" spans="2:7" ht="15" customHeight="1" x14ac:dyDescent="0.2">
      <c r="B369" s="245" t="s">
        <v>557</v>
      </c>
      <c r="C369" s="246" t="s">
        <v>1518</v>
      </c>
      <c r="D369" s="244" t="s">
        <v>3</v>
      </c>
      <c r="E369" s="305">
        <v>37303.952739779932</v>
      </c>
      <c r="G369" s="193"/>
    </row>
    <row r="370" spans="2:7" ht="15" customHeight="1" x14ac:dyDescent="0.2">
      <c r="B370" s="242" t="s">
        <v>556</v>
      </c>
      <c r="C370" s="243" t="s">
        <v>1519</v>
      </c>
      <c r="D370" s="244" t="s">
        <v>2</v>
      </c>
      <c r="E370" s="305">
        <v>101497.98943317613</v>
      </c>
      <c r="G370" s="193"/>
    </row>
    <row r="371" spans="2:7" ht="15" customHeight="1" x14ac:dyDescent="0.2">
      <c r="B371" s="242" t="s">
        <v>555</v>
      </c>
      <c r="C371" s="243" t="s">
        <v>1520</v>
      </c>
      <c r="D371" s="244" t="s">
        <v>2</v>
      </c>
      <c r="E371" s="305">
        <v>49138.403035201743</v>
      </c>
      <c r="G371" s="193"/>
    </row>
    <row r="372" spans="2:7" ht="15" customHeight="1" x14ac:dyDescent="0.2">
      <c r="B372" s="242" t="s">
        <v>554</v>
      </c>
      <c r="C372" s="243" t="s">
        <v>1521</v>
      </c>
      <c r="D372" s="244" t="s">
        <v>2</v>
      </c>
      <c r="E372" s="305">
        <v>6033.6026719931524</v>
      </c>
      <c r="G372" s="193"/>
    </row>
    <row r="373" spans="2:7" ht="15" customHeight="1" x14ac:dyDescent="0.2">
      <c r="B373" s="242" t="s">
        <v>553</v>
      </c>
      <c r="C373" s="243" t="s">
        <v>1760</v>
      </c>
      <c r="D373" s="244" t="s">
        <v>4</v>
      </c>
      <c r="E373" s="305">
        <v>256.1174181691452</v>
      </c>
      <c r="G373" s="193"/>
    </row>
    <row r="374" spans="2:7" ht="15" customHeight="1" x14ac:dyDescent="0.2">
      <c r="B374" s="245" t="s">
        <v>165</v>
      </c>
      <c r="C374" s="246" t="s">
        <v>1522</v>
      </c>
      <c r="D374" s="244" t="s">
        <v>52</v>
      </c>
      <c r="E374" s="305">
        <v>11215.381036363638</v>
      </c>
      <c r="G374" s="193"/>
    </row>
    <row r="375" spans="2:7" ht="15" customHeight="1" x14ac:dyDescent="0.2">
      <c r="B375" s="245" t="s">
        <v>167</v>
      </c>
      <c r="C375" s="246" t="s">
        <v>1523</v>
      </c>
      <c r="D375" s="244" t="s">
        <v>52</v>
      </c>
      <c r="E375" s="305">
        <v>9642.7329818181752</v>
      </c>
      <c r="G375" s="193"/>
    </row>
    <row r="376" spans="2:7" ht="15" customHeight="1" x14ac:dyDescent="0.2">
      <c r="B376" s="245" t="s">
        <v>169</v>
      </c>
      <c r="C376" s="246" t="s">
        <v>1524</v>
      </c>
      <c r="D376" s="244" t="s">
        <v>52</v>
      </c>
      <c r="E376" s="305">
        <v>8909.4014909091038</v>
      </c>
      <c r="G376" s="193"/>
    </row>
    <row r="377" spans="2:7" ht="15" customHeight="1" x14ac:dyDescent="0.2">
      <c r="B377" s="245" t="s">
        <v>177</v>
      </c>
      <c r="C377" s="246" t="s">
        <v>1525</v>
      </c>
      <c r="D377" s="244" t="s">
        <v>52</v>
      </c>
      <c r="E377" s="305">
        <v>8214.9261818181785</v>
      </c>
      <c r="G377" s="193"/>
    </row>
    <row r="378" spans="2:7" ht="15" customHeight="1" x14ac:dyDescent="0.2">
      <c r="B378" s="245" t="s">
        <v>180</v>
      </c>
      <c r="C378" s="246" t="s">
        <v>1526</v>
      </c>
      <c r="D378" s="244" t="s">
        <v>52</v>
      </c>
      <c r="E378" s="305">
        <v>9691.0134000000016</v>
      </c>
      <c r="G378" s="193"/>
    </row>
    <row r="379" spans="2:7" ht="15" customHeight="1" x14ac:dyDescent="0.2">
      <c r="B379" s="245" t="s">
        <v>172</v>
      </c>
      <c r="C379" s="246" t="s">
        <v>1527</v>
      </c>
      <c r="D379" s="244" t="s">
        <v>52</v>
      </c>
      <c r="E379" s="305">
        <v>8869.9805581818182</v>
      </c>
      <c r="G379" s="193"/>
    </row>
    <row r="380" spans="2:7" ht="15" customHeight="1" x14ac:dyDescent="0.2">
      <c r="B380" s="245" t="s">
        <v>171</v>
      </c>
      <c r="C380" s="246" t="s">
        <v>1528</v>
      </c>
      <c r="D380" s="244" t="s">
        <v>52</v>
      </c>
      <c r="E380" s="305">
        <v>10227.427305454545</v>
      </c>
      <c r="G380" s="193"/>
    </row>
    <row r="381" spans="2:7" ht="15" customHeight="1" x14ac:dyDescent="0.2">
      <c r="B381" s="245" t="s">
        <v>174</v>
      </c>
      <c r="C381" s="246" t="s">
        <v>1529</v>
      </c>
      <c r="D381" s="244" t="s">
        <v>52</v>
      </c>
      <c r="E381" s="305">
        <v>11215.381036363637</v>
      </c>
      <c r="G381" s="193"/>
    </row>
    <row r="382" spans="2:7" ht="15" customHeight="1" x14ac:dyDescent="0.2">
      <c r="B382" s="245" t="s">
        <v>523</v>
      </c>
      <c r="C382" s="246" t="s">
        <v>1530</v>
      </c>
      <c r="D382" s="244" t="s">
        <v>2</v>
      </c>
      <c r="E382" s="305">
        <v>4344093.2557118963</v>
      </c>
      <c r="G382" s="193"/>
    </row>
    <row r="383" spans="2:7" ht="15" customHeight="1" x14ac:dyDescent="0.2">
      <c r="B383" s="245" t="s">
        <v>521</v>
      </c>
      <c r="C383" s="246" t="s">
        <v>1531</v>
      </c>
      <c r="D383" s="244" t="s">
        <v>2</v>
      </c>
      <c r="E383" s="305">
        <v>4469398.0703601204</v>
      </c>
      <c r="G383" s="193"/>
    </row>
    <row r="384" spans="2:7" ht="15" customHeight="1" x14ac:dyDescent="0.2">
      <c r="B384" s="245" t="s">
        <v>538</v>
      </c>
      <c r="C384" s="246" t="s">
        <v>1532</v>
      </c>
      <c r="D384" s="244" t="s">
        <v>2</v>
      </c>
      <c r="E384" s="305">
        <v>4113976.4874351504</v>
      </c>
      <c r="G384" s="193"/>
    </row>
    <row r="385" spans="2:7" ht="15" customHeight="1" x14ac:dyDescent="0.2">
      <c r="B385" s="245" t="s">
        <v>536</v>
      </c>
      <c r="C385" s="246" t="s">
        <v>1533</v>
      </c>
      <c r="D385" s="244" t="s">
        <v>2</v>
      </c>
      <c r="E385" s="305">
        <v>471309.43784581503</v>
      </c>
      <c r="G385" s="193"/>
    </row>
    <row r="386" spans="2:7" ht="15" customHeight="1" x14ac:dyDescent="0.2">
      <c r="B386" s="245" t="s">
        <v>530</v>
      </c>
      <c r="C386" s="246" t="s">
        <v>1534</v>
      </c>
      <c r="D386" s="244" t="s">
        <v>4</v>
      </c>
      <c r="E386" s="305">
        <v>35277.041226488072</v>
      </c>
      <c r="G386" s="193"/>
    </row>
    <row r="387" spans="2:7" ht="15" customHeight="1" x14ac:dyDescent="0.2">
      <c r="B387" s="245" t="s">
        <v>528</v>
      </c>
      <c r="C387" s="246" t="s">
        <v>1535</v>
      </c>
      <c r="D387" s="244" t="s">
        <v>4</v>
      </c>
      <c r="E387" s="305">
        <v>87310.453707351349</v>
      </c>
      <c r="G387" s="193"/>
    </row>
    <row r="388" spans="2:7" ht="15" customHeight="1" x14ac:dyDescent="0.2">
      <c r="B388" s="242" t="s">
        <v>535</v>
      </c>
      <c r="C388" s="243" t="s">
        <v>1536</v>
      </c>
      <c r="D388" s="244" t="s">
        <v>2</v>
      </c>
      <c r="E388" s="305">
        <v>4179551.2828377322</v>
      </c>
      <c r="G388" s="193"/>
    </row>
    <row r="389" spans="2:7" ht="15" customHeight="1" x14ac:dyDescent="0.2">
      <c r="B389" s="242" t="s">
        <v>534</v>
      </c>
      <c r="C389" s="243" t="s">
        <v>1537</v>
      </c>
      <c r="D389" s="244" t="s">
        <v>2</v>
      </c>
      <c r="E389" s="305">
        <v>3203391.960868034</v>
      </c>
      <c r="G389" s="193"/>
    </row>
    <row r="390" spans="2:7" ht="15" customHeight="1" x14ac:dyDescent="0.2">
      <c r="B390" s="242" t="s">
        <v>533</v>
      </c>
      <c r="C390" s="243" t="s">
        <v>1538</v>
      </c>
      <c r="D390" s="244" t="s">
        <v>2</v>
      </c>
      <c r="E390" s="305">
        <v>3755484.4828707883</v>
      </c>
      <c r="G390" s="193"/>
    </row>
    <row r="391" spans="2:7" ht="15" customHeight="1" x14ac:dyDescent="0.2">
      <c r="B391" s="254" t="s">
        <v>527</v>
      </c>
      <c r="C391" s="255" t="s">
        <v>1498</v>
      </c>
      <c r="D391" s="244" t="s">
        <v>4</v>
      </c>
      <c r="E391" s="305">
        <v>802318.06175101118</v>
      </c>
      <c r="G391" s="193"/>
    </row>
    <row r="392" spans="2:7" ht="15" customHeight="1" x14ac:dyDescent="0.2">
      <c r="B392" s="254" t="s">
        <v>526</v>
      </c>
      <c r="C392" s="255" t="s">
        <v>1539</v>
      </c>
      <c r="D392" s="244" t="s">
        <v>4</v>
      </c>
      <c r="E392" s="305">
        <v>1108990.6127585347</v>
      </c>
      <c r="G392" s="193"/>
    </row>
    <row r="393" spans="2:7" ht="15" customHeight="1" x14ac:dyDescent="0.2">
      <c r="B393" s="254" t="s">
        <v>525</v>
      </c>
      <c r="C393" s="255" t="s">
        <v>1499</v>
      </c>
      <c r="D393" s="244" t="s">
        <v>4</v>
      </c>
      <c r="E393" s="305">
        <v>1100486.1339413908</v>
      </c>
      <c r="G393" s="193"/>
    </row>
    <row r="394" spans="2:7" ht="15" customHeight="1" x14ac:dyDescent="0.2">
      <c r="B394" s="242" t="s">
        <v>532</v>
      </c>
      <c r="C394" s="243" t="s">
        <v>1540</v>
      </c>
      <c r="D394" s="244" t="s">
        <v>2</v>
      </c>
      <c r="E394" s="305">
        <v>343875.36333119206</v>
      </c>
      <c r="G394" s="193"/>
    </row>
    <row r="395" spans="2:7" ht="15" customHeight="1" x14ac:dyDescent="0.2">
      <c r="B395" s="242" t="s">
        <v>518</v>
      </c>
      <c r="C395" s="243" t="s">
        <v>2039</v>
      </c>
      <c r="D395" s="244" t="s">
        <v>119</v>
      </c>
      <c r="E395" s="305">
        <v>1707.8309992935958</v>
      </c>
      <c r="G395" s="193"/>
    </row>
    <row r="396" spans="2:7" ht="15" customHeight="1" x14ac:dyDescent="0.2">
      <c r="B396" s="245" t="s">
        <v>517</v>
      </c>
      <c r="C396" s="246" t="s">
        <v>1541</v>
      </c>
      <c r="D396" s="244" t="s">
        <v>119</v>
      </c>
      <c r="E396" s="305">
        <v>3142.1947345001963</v>
      </c>
      <c r="G396" s="193"/>
    </row>
    <row r="397" spans="2:7" ht="15" customHeight="1" x14ac:dyDescent="0.2">
      <c r="B397" s="242" t="s">
        <v>516</v>
      </c>
      <c r="C397" s="243" t="s">
        <v>1542</v>
      </c>
      <c r="D397" s="244" t="s">
        <v>119</v>
      </c>
      <c r="E397" s="305">
        <v>42961.841676599259</v>
      </c>
      <c r="G397" s="193"/>
    </row>
    <row r="398" spans="2:7" ht="15" customHeight="1" x14ac:dyDescent="0.2">
      <c r="B398" s="245" t="s">
        <v>509</v>
      </c>
      <c r="C398" s="246" t="s">
        <v>1543</v>
      </c>
      <c r="D398" s="244" t="s">
        <v>2</v>
      </c>
      <c r="E398" s="305">
        <v>41205.168682149662</v>
      </c>
      <c r="G398" s="193"/>
    </row>
    <row r="399" spans="2:7" ht="15" customHeight="1" x14ac:dyDescent="0.2">
      <c r="B399" s="242" t="s">
        <v>508</v>
      </c>
      <c r="C399" s="243" t="s">
        <v>1544</v>
      </c>
      <c r="D399" s="244" t="s">
        <v>119</v>
      </c>
      <c r="E399" s="305">
        <v>9868.6994106339607</v>
      </c>
      <c r="G399" s="193"/>
    </row>
    <row r="400" spans="2:7" ht="15" customHeight="1" x14ac:dyDescent="0.2">
      <c r="B400" s="245" t="s">
        <v>502</v>
      </c>
      <c r="C400" s="246" t="s">
        <v>1545</v>
      </c>
      <c r="D400" s="244" t="s">
        <v>2</v>
      </c>
      <c r="E400" s="305">
        <v>101602.7894443018</v>
      </c>
      <c r="G400" s="193"/>
    </row>
    <row r="401" spans="2:7" ht="15" customHeight="1" x14ac:dyDescent="0.2">
      <c r="B401" s="242" t="s">
        <v>501</v>
      </c>
      <c r="C401" s="243" t="s">
        <v>1546</v>
      </c>
      <c r="D401" s="244" t="s">
        <v>2</v>
      </c>
      <c r="E401" s="305">
        <v>95976.786199034308</v>
      </c>
      <c r="G401" s="193"/>
    </row>
    <row r="402" spans="2:7" ht="15" customHeight="1" x14ac:dyDescent="0.2">
      <c r="B402" s="242" t="s">
        <v>497</v>
      </c>
      <c r="C402" s="243" t="s">
        <v>1547</v>
      </c>
      <c r="D402" s="244" t="s">
        <v>119</v>
      </c>
      <c r="E402" s="305">
        <v>24280.877040101168</v>
      </c>
      <c r="G402" s="193"/>
    </row>
    <row r="403" spans="2:7" ht="15" customHeight="1" x14ac:dyDescent="0.2">
      <c r="B403" s="242" t="s">
        <v>496</v>
      </c>
      <c r="C403" s="243" t="s">
        <v>1548</v>
      </c>
      <c r="D403" s="244" t="s">
        <v>119</v>
      </c>
      <c r="E403" s="305">
        <v>24335.329168040185</v>
      </c>
      <c r="G403" s="193"/>
    </row>
    <row r="404" spans="2:7" ht="15" customHeight="1" x14ac:dyDescent="0.2">
      <c r="B404" s="245" t="s">
        <v>495</v>
      </c>
      <c r="C404" s="246" t="s">
        <v>1549</v>
      </c>
      <c r="D404" s="244" t="s">
        <v>2</v>
      </c>
      <c r="E404" s="305">
        <v>2659.8323376295593</v>
      </c>
      <c r="G404" s="193"/>
    </row>
    <row r="405" spans="2:7" ht="15" customHeight="1" x14ac:dyDescent="0.2">
      <c r="B405" s="242" t="s">
        <v>494</v>
      </c>
      <c r="C405" s="243" t="s">
        <v>1550</v>
      </c>
      <c r="D405" s="244" t="s">
        <v>119</v>
      </c>
      <c r="E405" s="305">
        <v>15551.488974292955</v>
      </c>
      <c r="G405" s="193"/>
    </row>
    <row r="406" spans="2:7" ht="15" customHeight="1" x14ac:dyDescent="0.2">
      <c r="B406" s="245" t="s">
        <v>493</v>
      </c>
      <c r="C406" s="246" t="s">
        <v>1761</v>
      </c>
      <c r="D406" s="244" t="s">
        <v>2</v>
      </c>
      <c r="E406" s="305">
        <v>160866.49119049875</v>
      </c>
      <c r="G406" s="193"/>
    </row>
    <row r="407" spans="2:7" ht="15" customHeight="1" x14ac:dyDescent="0.2">
      <c r="B407" s="245" t="s">
        <v>492</v>
      </c>
      <c r="C407" s="246" t="s">
        <v>1551</v>
      </c>
      <c r="D407" s="244" t="s">
        <v>119</v>
      </c>
      <c r="E407" s="305">
        <v>3447.3999430572694</v>
      </c>
      <c r="G407" s="193"/>
    </row>
    <row r="408" spans="2:7" ht="15" customHeight="1" x14ac:dyDescent="0.2">
      <c r="B408" s="245" t="s">
        <v>504</v>
      </c>
      <c r="C408" s="246" t="s">
        <v>1552</v>
      </c>
      <c r="D408" s="244" t="s">
        <v>119</v>
      </c>
      <c r="E408" s="305">
        <v>8972.5684834824879</v>
      </c>
      <c r="G408" s="193"/>
    </row>
    <row r="409" spans="2:7" ht="15" customHeight="1" x14ac:dyDescent="0.2">
      <c r="B409" s="245" t="s">
        <v>484</v>
      </c>
      <c r="C409" s="246" t="s">
        <v>1553</v>
      </c>
      <c r="D409" s="244" t="s">
        <v>117</v>
      </c>
      <c r="E409" s="305">
        <v>1010.1989139017122</v>
      </c>
      <c r="G409" s="193"/>
    </row>
    <row r="410" spans="2:7" ht="15" customHeight="1" x14ac:dyDescent="0.2">
      <c r="B410" s="245" t="s">
        <v>506</v>
      </c>
      <c r="C410" s="246" t="s">
        <v>1554</v>
      </c>
      <c r="D410" s="244" t="s">
        <v>119</v>
      </c>
      <c r="E410" s="305">
        <v>14261.98213212802</v>
      </c>
      <c r="G410" s="193"/>
    </row>
    <row r="411" spans="2:7" ht="15" customHeight="1" x14ac:dyDescent="0.2">
      <c r="B411" s="245" t="s">
        <v>499</v>
      </c>
      <c r="C411" s="246" t="s">
        <v>1555</v>
      </c>
      <c r="D411" s="244" t="s">
        <v>119</v>
      </c>
      <c r="E411" s="305">
        <v>7143.3271573856227</v>
      </c>
      <c r="G411" s="193"/>
    </row>
    <row r="412" spans="2:7" ht="15" customHeight="1" x14ac:dyDescent="0.2">
      <c r="B412" s="245" t="s">
        <v>491</v>
      </c>
      <c r="C412" s="246" t="s">
        <v>1556</v>
      </c>
      <c r="D412" s="244" t="s">
        <v>119</v>
      </c>
      <c r="E412" s="305">
        <v>19970.594167169631</v>
      </c>
      <c r="G412" s="193"/>
    </row>
    <row r="413" spans="2:7" ht="15" customHeight="1" x14ac:dyDescent="0.2">
      <c r="B413" s="245" t="s">
        <v>515</v>
      </c>
      <c r="C413" s="246" t="s">
        <v>1557</v>
      </c>
      <c r="D413" s="244" t="s">
        <v>119</v>
      </c>
      <c r="E413" s="305">
        <v>3100.8836113037164</v>
      </c>
      <c r="G413" s="193"/>
    </row>
    <row r="414" spans="2:7" ht="15" customHeight="1" x14ac:dyDescent="0.2">
      <c r="B414" s="245" t="s">
        <v>514</v>
      </c>
      <c r="C414" s="246" t="s">
        <v>1558</v>
      </c>
      <c r="D414" s="244" t="s">
        <v>2</v>
      </c>
      <c r="E414" s="305">
        <v>732.48626041836394</v>
      </c>
      <c r="G414" s="193"/>
    </row>
    <row r="415" spans="2:7" ht="15" customHeight="1" x14ac:dyDescent="0.2">
      <c r="B415" s="242" t="s">
        <v>835</v>
      </c>
      <c r="C415" s="243" t="s">
        <v>1559</v>
      </c>
      <c r="D415" s="244" t="s">
        <v>119</v>
      </c>
      <c r="E415" s="305">
        <v>9757.6497516643813</v>
      </c>
      <c r="G415" s="193"/>
    </row>
    <row r="416" spans="2:7" ht="15" customHeight="1" x14ac:dyDescent="0.2">
      <c r="B416" s="242" t="s">
        <v>513</v>
      </c>
      <c r="C416" s="243" t="s">
        <v>1560</v>
      </c>
      <c r="D416" s="244" t="s">
        <v>2</v>
      </c>
      <c r="E416" s="305">
        <v>2716.3407683502846</v>
      </c>
      <c r="G416" s="193"/>
    </row>
    <row r="417" spans="2:7" ht="15" customHeight="1" x14ac:dyDescent="0.2">
      <c r="B417" s="242" t="s">
        <v>512</v>
      </c>
      <c r="C417" s="243" t="s">
        <v>1561</v>
      </c>
      <c r="D417" s="244" t="s">
        <v>2</v>
      </c>
      <c r="E417" s="305">
        <v>1418.138352498976</v>
      </c>
      <c r="G417" s="193"/>
    </row>
    <row r="418" spans="2:7" ht="15" customHeight="1" x14ac:dyDescent="0.2">
      <c r="B418" s="242" t="s">
        <v>511</v>
      </c>
      <c r="C418" s="243" t="s">
        <v>1762</v>
      </c>
      <c r="D418" s="244" t="s">
        <v>2</v>
      </c>
      <c r="E418" s="305">
        <v>1767.6771791915421</v>
      </c>
      <c r="G418" s="193"/>
    </row>
    <row r="419" spans="2:7" ht="15" customHeight="1" x14ac:dyDescent="0.2">
      <c r="B419" s="242" t="s">
        <v>490</v>
      </c>
      <c r="C419" s="243" t="s">
        <v>1562</v>
      </c>
      <c r="D419" s="244" t="s">
        <v>119</v>
      </c>
      <c r="E419" s="305">
        <v>9990.0995098884869</v>
      </c>
      <c r="G419" s="193"/>
    </row>
    <row r="420" spans="2:7" ht="15" customHeight="1" x14ac:dyDescent="0.2">
      <c r="B420" s="242" t="s">
        <v>489</v>
      </c>
      <c r="C420" s="243" t="s">
        <v>1563</v>
      </c>
      <c r="D420" s="244" t="s">
        <v>2</v>
      </c>
      <c r="E420" s="305">
        <v>155763.8241158677</v>
      </c>
      <c r="G420" s="193"/>
    </row>
    <row r="421" spans="2:7" ht="15" customHeight="1" x14ac:dyDescent="0.2">
      <c r="B421" s="245" t="s">
        <v>488</v>
      </c>
      <c r="C421" s="246" t="s">
        <v>1564</v>
      </c>
      <c r="D421" s="244" t="s">
        <v>2</v>
      </c>
      <c r="E421" s="305">
        <v>51577.358127129744</v>
      </c>
      <c r="G421" s="193"/>
    </row>
    <row r="422" spans="2:7" ht="15" customHeight="1" x14ac:dyDescent="0.2">
      <c r="B422" s="245" t="s">
        <v>487</v>
      </c>
      <c r="C422" s="246" t="s">
        <v>1565</v>
      </c>
      <c r="D422" s="244" t="s">
        <v>2</v>
      </c>
      <c r="E422" s="305">
        <v>58030.06769459333</v>
      </c>
      <c r="G422" s="193"/>
    </row>
    <row r="423" spans="2:7" ht="15" customHeight="1" x14ac:dyDescent="0.2">
      <c r="B423" s="245" t="s">
        <v>481</v>
      </c>
      <c r="C423" s="246" t="s">
        <v>1566</v>
      </c>
      <c r="D423" s="244" t="s">
        <v>2</v>
      </c>
      <c r="E423" s="305">
        <v>20110.213696059203</v>
      </c>
      <c r="G423" s="193"/>
    </row>
    <row r="424" spans="2:7" ht="15" customHeight="1" x14ac:dyDescent="0.2">
      <c r="B424" s="245" t="s">
        <v>480</v>
      </c>
      <c r="C424" s="246" t="s">
        <v>1567</v>
      </c>
      <c r="D424" s="244" t="s">
        <v>2</v>
      </c>
      <c r="E424" s="305">
        <v>15940.54404975678</v>
      </c>
      <c r="G424" s="193"/>
    </row>
    <row r="425" spans="2:7" ht="15" customHeight="1" x14ac:dyDescent="0.2">
      <c r="B425" s="245" t="s">
        <v>477</v>
      </c>
      <c r="C425" s="246" t="s">
        <v>1568</v>
      </c>
      <c r="D425" s="244" t="s">
        <v>2</v>
      </c>
      <c r="E425" s="305">
        <v>25618.195360491998</v>
      </c>
      <c r="G425" s="193"/>
    </row>
    <row r="426" spans="2:7" ht="15" customHeight="1" x14ac:dyDescent="0.2">
      <c r="B426" s="245" t="s">
        <v>476</v>
      </c>
      <c r="C426" s="246" t="s">
        <v>1569</v>
      </c>
      <c r="D426" s="244" t="s">
        <v>2</v>
      </c>
      <c r="E426" s="305">
        <v>43991.167336490798</v>
      </c>
      <c r="G426" s="193"/>
    </row>
    <row r="427" spans="2:7" ht="15" customHeight="1" x14ac:dyDescent="0.2">
      <c r="B427" s="245" t="s">
        <v>474</v>
      </c>
      <c r="C427" s="246" t="s">
        <v>1570</v>
      </c>
      <c r="D427" s="244" t="s">
        <v>2</v>
      </c>
      <c r="E427" s="305">
        <v>34554.687524234061</v>
      </c>
      <c r="G427" s="193"/>
    </row>
    <row r="428" spans="2:7" ht="15" customHeight="1" x14ac:dyDescent="0.2">
      <c r="B428" s="245" t="s">
        <v>473</v>
      </c>
      <c r="C428" s="246" t="s">
        <v>1571</v>
      </c>
      <c r="D428" s="244" t="s">
        <v>2</v>
      </c>
      <c r="E428" s="305">
        <v>163208.01396290743</v>
      </c>
      <c r="G428" s="193"/>
    </row>
    <row r="429" spans="2:7" ht="15" customHeight="1" x14ac:dyDescent="0.2">
      <c r="B429" s="245" t="s">
        <v>472</v>
      </c>
      <c r="C429" s="246" t="s">
        <v>1572</v>
      </c>
      <c r="D429" s="244" t="s">
        <v>2</v>
      </c>
      <c r="E429" s="305">
        <v>170521.12693862003</v>
      </c>
      <c r="G429" s="193"/>
    </row>
    <row r="430" spans="2:7" ht="15" customHeight="1" x14ac:dyDescent="0.2">
      <c r="B430" s="245" t="s">
        <v>471</v>
      </c>
      <c r="C430" s="246" t="s">
        <v>1573</v>
      </c>
      <c r="D430" s="244" t="s">
        <v>2</v>
      </c>
      <c r="E430" s="305">
        <v>287139.06558163714</v>
      </c>
      <c r="G430" s="193"/>
    </row>
    <row r="431" spans="2:7" ht="15" customHeight="1" x14ac:dyDescent="0.2">
      <c r="B431" s="245" t="s">
        <v>468</v>
      </c>
      <c r="C431" s="246" t="s">
        <v>1763</v>
      </c>
      <c r="D431" s="244" t="s">
        <v>4</v>
      </c>
      <c r="E431" s="305">
        <v>2845.5734475692475</v>
      </c>
      <c r="G431" s="193"/>
    </row>
    <row r="432" spans="2:7" ht="15" customHeight="1" x14ac:dyDescent="0.2">
      <c r="B432" s="245" t="s">
        <v>467</v>
      </c>
      <c r="C432" s="246" t="s">
        <v>1575</v>
      </c>
      <c r="D432" s="244" t="s">
        <v>4</v>
      </c>
      <c r="E432" s="305">
        <v>11010.980608924441</v>
      </c>
      <c r="G432" s="193"/>
    </row>
    <row r="433" spans="2:7" ht="15" customHeight="1" x14ac:dyDescent="0.2">
      <c r="B433" s="245" t="s">
        <v>466</v>
      </c>
      <c r="C433" s="246" t="s">
        <v>1576</v>
      </c>
      <c r="D433" s="244" t="s">
        <v>4</v>
      </c>
      <c r="E433" s="305">
        <v>18393.293570233182</v>
      </c>
      <c r="G433" s="193"/>
    </row>
    <row r="434" spans="2:7" ht="15" customHeight="1" x14ac:dyDescent="0.2">
      <c r="B434" s="245" t="s">
        <v>465</v>
      </c>
      <c r="C434" s="246" t="s">
        <v>1577</v>
      </c>
      <c r="D434" s="244" t="s">
        <v>4</v>
      </c>
      <c r="E434" s="305">
        <v>26710.042410050119</v>
      </c>
      <c r="G434" s="193"/>
    </row>
    <row r="435" spans="2:7" ht="15" customHeight="1" x14ac:dyDescent="0.2">
      <c r="B435" s="245" t="s">
        <v>464</v>
      </c>
      <c r="C435" s="246" t="s">
        <v>1578</v>
      </c>
      <c r="D435" s="244" t="s">
        <v>4</v>
      </c>
      <c r="E435" s="305">
        <v>42448.094246715948</v>
      </c>
      <c r="G435" s="193"/>
    </row>
    <row r="436" spans="2:7" ht="15" customHeight="1" x14ac:dyDescent="0.2">
      <c r="B436" s="245" t="s">
        <v>463</v>
      </c>
      <c r="C436" s="246" t="s">
        <v>1579</v>
      </c>
      <c r="D436" s="244" t="s">
        <v>4</v>
      </c>
      <c r="E436" s="305">
        <v>41859.951087438465</v>
      </c>
      <c r="G436" s="193"/>
    </row>
    <row r="437" spans="2:7" ht="15" customHeight="1" x14ac:dyDescent="0.2">
      <c r="B437" s="245" t="s">
        <v>460</v>
      </c>
      <c r="C437" s="246" t="s">
        <v>1580</v>
      </c>
      <c r="D437" s="244" t="s">
        <v>2</v>
      </c>
      <c r="E437" s="305">
        <v>20468.699494769844</v>
      </c>
      <c r="G437" s="193"/>
    </row>
    <row r="438" spans="2:7" ht="15" customHeight="1" x14ac:dyDescent="0.2">
      <c r="B438" s="245" t="s">
        <v>462</v>
      </c>
      <c r="C438" s="246" t="s">
        <v>1581</v>
      </c>
      <c r="D438" s="244" t="s">
        <v>4</v>
      </c>
      <c r="E438" s="305">
        <v>61705.310956369947</v>
      </c>
      <c r="G438" s="193"/>
    </row>
    <row r="439" spans="2:7" ht="15" customHeight="1" x14ac:dyDescent="0.2">
      <c r="B439" s="245" t="s">
        <v>459</v>
      </c>
      <c r="C439" s="246" t="s">
        <v>1582</v>
      </c>
      <c r="D439" s="244" t="s">
        <v>2</v>
      </c>
      <c r="E439" s="305">
        <v>30814.774335071339</v>
      </c>
      <c r="G439" s="193"/>
    </row>
    <row r="440" spans="2:7" ht="15" customHeight="1" x14ac:dyDescent="0.2">
      <c r="B440" s="245" t="s">
        <v>458</v>
      </c>
      <c r="C440" s="246" t="s">
        <v>1583</v>
      </c>
      <c r="D440" s="244" t="s">
        <v>2</v>
      </c>
      <c r="E440" s="305">
        <v>95743.019631017902</v>
      </c>
      <c r="G440" s="193"/>
    </row>
    <row r="441" spans="2:7" ht="15" customHeight="1" x14ac:dyDescent="0.2">
      <c r="B441" s="245" t="s">
        <v>405</v>
      </c>
      <c r="C441" s="246" t="s">
        <v>1584</v>
      </c>
      <c r="D441" s="244" t="s">
        <v>2</v>
      </c>
      <c r="E441" s="305">
        <v>524400.73333460023</v>
      </c>
      <c r="G441" s="193"/>
    </row>
    <row r="442" spans="2:7" ht="15" customHeight="1" x14ac:dyDescent="0.2">
      <c r="B442" s="245" t="s">
        <v>457</v>
      </c>
      <c r="C442" s="246" t="s">
        <v>1585</v>
      </c>
      <c r="D442" s="244" t="s">
        <v>2</v>
      </c>
      <c r="E442" s="305">
        <v>23298.015758970789</v>
      </c>
      <c r="G442" s="193"/>
    </row>
    <row r="443" spans="2:7" ht="15" customHeight="1" x14ac:dyDescent="0.2">
      <c r="B443" s="245" t="s">
        <v>456</v>
      </c>
      <c r="C443" s="246" t="s">
        <v>1586</v>
      </c>
      <c r="D443" s="244" t="s">
        <v>2</v>
      </c>
      <c r="E443" s="305">
        <v>22195.262967620492</v>
      </c>
      <c r="G443" s="193"/>
    </row>
    <row r="444" spans="2:7" ht="15" customHeight="1" x14ac:dyDescent="0.2">
      <c r="B444" s="245" t="s">
        <v>1870</v>
      </c>
      <c r="C444" s="246" t="s">
        <v>1871</v>
      </c>
      <c r="D444" s="244" t="s">
        <v>4</v>
      </c>
      <c r="E444" s="305">
        <v>6600.8194079152408</v>
      </c>
      <c r="G444" s="193"/>
    </row>
    <row r="445" spans="2:7" ht="15" customHeight="1" x14ac:dyDescent="0.2">
      <c r="B445" s="245" t="s">
        <v>1872</v>
      </c>
      <c r="C445" s="246" t="s">
        <v>1873</v>
      </c>
      <c r="D445" s="244" t="s">
        <v>4</v>
      </c>
      <c r="E445" s="305">
        <v>9188.4610351847186</v>
      </c>
      <c r="G445" s="193"/>
    </row>
    <row r="446" spans="2:7" ht="15" customHeight="1" x14ac:dyDescent="0.2">
      <c r="B446" s="245" t="s">
        <v>1874</v>
      </c>
      <c r="C446" s="246" t="s">
        <v>1875</v>
      </c>
      <c r="D446" s="244" t="s">
        <v>4</v>
      </c>
      <c r="E446" s="305">
        <v>8756.6569450965453</v>
      </c>
      <c r="G446" s="193"/>
    </row>
    <row r="447" spans="2:7" ht="15" customHeight="1" x14ac:dyDescent="0.2">
      <c r="B447" s="245" t="s">
        <v>1876</v>
      </c>
      <c r="C447" s="246" t="s">
        <v>1877</v>
      </c>
      <c r="D447" s="244" t="s">
        <v>4</v>
      </c>
      <c r="E447" s="305">
        <v>12573.993601567814</v>
      </c>
      <c r="G447" s="193"/>
    </row>
    <row r="448" spans="2:7" ht="15" customHeight="1" x14ac:dyDescent="0.2">
      <c r="B448" s="245" t="s">
        <v>455</v>
      </c>
      <c r="C448" s="246" t="s">
        <v>1587</v>
      </c>
      <c r="D448" s="244" t="s">
        <v>4</v>
      </c>
      <c r="E448" s="305">
        <v>65043.255607297171</v>
      </c>
      <c r="G448" s="193"/>
    </row>
    <row r="449" spans="2:7" ht="15" customHeight="1" x14ac:dyDescent="0.2">
      <c r="B449" s="245" t="s">
        <v>454</v>
      </c>
      <c r="C449" s="246" t="s">
        <v>1588</v>
      </c>
      <c r="D449" s="244" t="s">
        <v>4</v>
      </c>
      <c r="E449" s="305">
        <v>71005.353330084705</v>
      </c>
      <c r="G449" s="193"/>
    </row>
    <row r="450" spans="2:7" ht="15" customHeight="1" x14ac:dyDescent="0.2">
      <c r="B450" s="245" t="s">
        <v>453</v>
      </c>
      <c r="C450" s="246" t="s">
        <v>1589</v>
      </c>
      <c r="D450" s="244" t="s">
        <v>4</v>
      </c>
      <c r="E450" s="305">
        <v>119044.18361678379</v>
      </c>
      <c r="G450" s="193"/>
    </row>
    <row r="451" spans="2:7" ht="15" customHeight="1" x14ac:dyDescent="0.2">
      <c r="B451" s="245" t="s">
        <v>452</v>
      </c>
      <c r="C451" s="246" t="s">
        <v>1590</v>
      </c>
      <c r="D451" s="244" t="s">
        <v>4</v>
      </c>
      <c r="E451" s="305">
        <v>144828.91844423226</v>
      </c>
      <c r="G451" s="193"/>
    </row>
    <row r="452" spans="2:7" ht="15" customHeight="1" x14ac:dyDescent="0.2">
      <c r="B452" s="245" t="s">
        <v>451</v>
      </c>
      <c r="C452" s="246" t="s">
        <v>1591</v>
      </c>
      <c r="D452" s="244" t="s">
        <v>4</v>
      </c>
      <c r="E452" s="305">
        <v>179522.36269663606</v>
      </c>
      <c r="G452" s="193"/>
    </row>
    <row r="453" spans="2:7" ht="15" customHeight="1" x14ac:dyDescent="0.2">
      <c r="B453" s="242" t="s">
        <v>450</v>
      </c>
      <c r="C453" s="243" t="s">
        <v>1592</v>
      </c>
      <c r="D453" s="244" t="s">
        <v>4</v>
      </c>
      <c r="E453" s="305">
        <v>293093.77028400602</v>
      </c>
      <c r="G453" s="193"/>
    </row>
    <row r="454" spans="2:7" ht="15" customHeight="1" x14ac:dyDescent="0.2">
      <c r="B454" s="245" t="s">
        <v>399</v>
      </c>
      <c r="C454" s="246" t="s">
        <v>1593</v>
      </c>
      <c r="D454" s="244" t="s">
        <v>2</v>
      </c>
      <c r="E454" s="305">
        <v>223860.32536428567</v>
      </c>
      <c r="G454" s="193"/>
    </row>
    <row r="455" spans="2:7" ht="15" customHeight="1" x14ac:dyDescent="0.2">
      <c r="B455" s="245" t="s">
        <v>402</v>
      </c>
      <c r="C455" s="246" t="s">
        <v>1594</v>
      </c>
      <c r="D455" s="244" t="s">
        <v>4</v>
      </c>
      <c r="E455" s="305">
        <v>39159.855111728422</v>
      </c>
      <c r="G455" s="193"/>
    </row>
    <row r="456" spans="2:7" ht="15" customHeight="1" x14ac:dyDescent="0.2">
      <c r="B456" s="245" t="s">
        <v>380</v>
      </c>
      <c r="C456" s="246" t="s">
        <v>1595</v>
      </c>
      <c r="D456" s="244" t="s">
        <v>2</v>
      </c>
      <c r="E456" s="305">
        <v>825903.11777359864</v>
      </c>
      <c r="G456" s="193"/>
    </row>
    <row r="457" spans="2:7" ht="15" customHeight="1" x14ac:dyDescent="0.2">
      <c r="B457" s="245" t="s">
        <v>379</v>
      </c>
      <c r="C457" s="246" t="s">
        <v>1596</v>
      </c>
      <c r="D457" s="244" t="s">
        <v>2</v>
      </c>
      <c r="E457" s="305">
        <v>855244.13911919412</v>
      </c>
      <c r="G457" s="193"/>
    </row>
    <row r="458" spans="2:7" ht="15" customHeight="1" x14ac:dyDescent="0.2">
      <c r="B458" s="245" t="s">
        <v>388</v>
      </c>
      <c r="C458" s="246" t="s">
        <v>1597</v>
      </c>
      <c r="D458" s="244" t="s">
        <v>2</v>
      </c>
      <c r="E458" s="305">
        <v>3392106.0648085652</v>
      </c>
      <c r="G458" s="193"/>
    </row>
    <row r="459" spans="2:7" ht="15" customHeight="1" x14ac:dyDescent="0.2">
      <c r="B459" s="245" t="s">
        <v>387</v>
      </c>
      <c r="C459" s="246" t="s">
        <v>1598</v>
      </c>
      <c r="D459" s="244" t="s">
        <v>2</v>
      </c>
      <c r="E459" s="305">
        <v>2917033.1540420186</v>
      </c>
      <c r="G459" s="193"/>
    </row>
    <row r="460" spans="2:7" ht="15" customHeight="1" x14ac:dyDescent="0.2">
      <c r="B460" s="245" t="s">
        <v>364</v>
      </c>
      <c r="C460" s="246" t="s">
        <v>1599</v>
      </c>
      <c r="D460" s="244" t="s">
        <v>2</v>
      </c>
      <c r="E460" s="305">
        <v>61574.799952972207</v>
      </c>
      <c r="G460" s="193"/>
    </row>
    <row r="461" spans="2:7" ht="15" customHeight="1" x14ac:dyDescent="0.2">
      <c r="B461" s="242" t="s">
        <v>363</v>
      </c>
      <c r="C461" s="243" t="s">
        <v>2040</v>
      </c>
      <c r="D461" s="244" t="s">
        <v>2</v>
      </c>
      <c r="E461" s="305">
        <v>39493.556821283157</v>
      </c>
      <c r="G461" s="193"/>
    </row>
    <row r="462" spans="2:7" ht="15" customHeight="1" x14ac:dyDescent="0.2">
      <c r="B462" s="245" t="s">
        <v>377</v>
      </c>
      <c r="C462" s="246" t="s">
        <v>1602</v>
      </c>
      <c r="D462" s="244" t="s">
        <v>2</v>
      </c>
      <c r="E462" s="305">
        <v>158783.34005077259</v>
      </c>
      <c r="G462" s="193"/>
    </row>
    <row r="463" spans="2:7" ht="15" customHeight="1" x14ac:dyDescent="0.2">
      <c r="B463" s="245" t="s">
        <v>393</v>
      </c>
      <c r="C463" s="246" t="s">
        <v>1604</v>
      </c>
      <c r="D463" s="244" t="s">
        <v>4</v>
      </c>
      <c r="E463" s="305">
        <v>71781.679108822806</v>
      </c>
      <c r="G463" s="193"/>
    </row>
    <row r="464" spans="2:7" ht="15" customHeight="1" x14ac:dyDescent="0.2">
      <c r="B464" s="245" t="s">
        <v>385</v>
      </c>
      <c r="C464" s="246" t="s">
        <v>1605</v>
      </c>
      <c r="D464" s="244" t="s">
        <v>4</v>
      </c>
      <c r="E464" s="305">
        <v>21779.724400467301</v>
      </c>
      <c r="G464" s="193"/>
    </row>
    <row r="465" spans="2:7" ht="15" customHeight="1" x14ac:dyDescent="0.2">
      <c r="B465" s="242" t="s">
        <v>392</v>
      </c>
      <c r="C465" s="243" t="s">
        <v>1606</v>
      </c>
      <c r="D465" s="244" t="s">
        <v>4</v>
      </c>
      <c r="E465" s="305">
        <v>7083.1649897492707</v>
      </c>
      <c r="G465" s="193"/>
    </row>
    <row r="466" spans="2:7" ht="15" customHeight="1" x14ac:dyDescent="0.2">
      <c r="B466" s="245" t="s">
        <v>384</v>
      </c>
      <c r="C466" s="246" t="s">
        <v>1607</v>
      </c>
      <c r="D466" s="244" t="s">
        <v>4</v>
      </c>
      <c r="E466" s="305">
        <v>73613.343736397088</v>
      </c>
      <c r="G466" s="193"/>
    </row>
    <row r="467" spans="2:7" ht="15" customHeight="1" x14ac:dyDescent="0.2">
      <c r="B467" s="245" t="s">
        <v>383</v>
      </c>
      <c r="C467" s="246" t="s">
        <v>1608</v>
      </c>
      <c r="D467" s="244" t="s">
        <v>4</v>
      </c>
      <c r="E467" s="305">
        <v>36585.698480589897</v>
      </c>
      <c r="G467" s="193"/>
    </row>
    <row r="468" spans="2:7" ht="15" customHeight="1" x14ac:dyDescent="0.2">
      <c r="B468" s="245" t="s">
        <v>382</v>
      </c>
      <c r="C468" s="246" t="s">
        <v>1609</v>
      </c>
      <c r="D468" s="244" t="s">
        <v>2</v>
      </c>
      <c r="E468" s="305">
        <v>40043.0459802021</v>
      </c>
      <c r="G468" s="193"/>
    </row>
    <row r="469" spans="2:7" ht="15" customHeight="1" x14ac:dyDescent="0.2">
      <c r="B469" s="245" t="s">
        <v>359</v>
      </c>
      <c r="C469" s="246" t="s">
        <v>1610</v>
      </c>
      <c r="D469" s="244" t="s">
        <v>2</v>
      </c>
      <c r="E469" s="305">
        <v>29679729.337680783</v>
      </c>
      <c r="G469" s="193"/>
    </row>
    <row r="470" spans="2:7" ht="15" customHeight="1" x14ac:dyDescent="0.2">
      <c r="B470" s="245" t="s">
        <v>394</v>
      </c>
      <c r="C470" s="246" t="s">
        <v>1611</v>
      </c>
      <c r="D470" s="244" t="s">
        <v>2</v>
      </c>
      <c r="E470" s="305">
        <v>3577433.4999616616</v>
      </c>
      <c r="G470" s="193"/>
    </row>
    <row r="471" spans="2:7" ht="15" customHeight="1" x14ac:dyDescent="0.2">
      <c r="B471" s="245" t="s">
        <v>396</v>
      </c>
      <c r="C471" s="246" t="s">
        <v>1612</v>
      </c>
      <c r="D471" s="244" t="s">
        <v>2</v>
      </c>
      <c r="E471" s="305">
        <v>20532.806518046425</v>
      </c>
      <c r="G471" s="193"/>
    </row>
    <row r="472" spans="2:7" ht="15" customHeight="1" x14ac:dyDescent="0.2">
      <c r="B472" s="245" t="s">
        <v>361</v>
      </c>
      <c r="C472" s="246" t="s">
        <v>1613</v>
      </c>
      <c r="D472" s="244" t="s">
        <v>2</v>
      </c>
      <c r="E472" s="305">
        <v>163455.99217616397</v>
      </c>
      <c r="G472" s="193"/>
    </row>
    <row r="473" spans="2:7" ht="15" customHeight="1" x14ac:dyDescent="0.2">
      <c r="B473" s="245" t="s">
        <v>371</v>
      </c>
      <c r="C473" s="246" t="s">
        <v>1614</v>
      </c>
      <c r="D473" s="244" t="s">
        <v>2</v>
      </c>
      <c r="E473" s="305">
        <v>63455.744613759554</v>
      </c>
      <c r="G473" s="193"/>
    </row>
    <row r="474" spans="2:7" ht="15" customHeight="1" x14ac:dyDescent="0.2">
      <c r="B474" s="245" t="s">
        <v>1765</v>
      </c>
      <c r="C474" s="246" t="s">
        <v>1764</v>
      </c>
      <c r="D474" s="244" t="s">
        <v>2</v>
      </c>
      <c r="E474" s="305">
        <v>30839.67984717642</v>
      </c>
      <c r="G474" s="193"/>
    </row>
    <row r="475" spans="2:7" ht="15" customHeight="1" x14ac:dyDescent="0.2">
      <c r="B475" s="245" t="s">
        <v>390</v>
      </c>
      <c r="C475" s="246" t="s">
        <v>1615</v>
      </c>
      <c r="D475" s="244" t="s">
        <v>2</v>
      </c>
      <c r="E475" s="305">
        <v>542088.14308400021</v>
      </c>
      <c r="G475" s="193"/>
    </row>
    <row r="476" spans="2:7" ht="15" customHeight="1" x14ac:dyDescent="0.2">
      <c r="B476" s="245" t="s">
        <v>375</v>
      </c>
      <c r="C476" s="246" t="s">
        <v>1616</v>
      </c>
      <c r="D476" s="244" t="s">
        <v>2</v>
      </c>
      <c r="E476" s="305">
        <v>351554.08958981727</v>
      </c>
      <c r="G476" s="193"/>
    </row>
    <row r="477" spans="2:7" ht="15" customHeight="1" x14ac:dyDescent="0.2">
      <c r="B477" s="245" t="s">
        <v>369</v>
      </c>
      <c r="C477" s="246" t="s">
        <v>1878</v>
      </c>
      <c r="D477" s="244" t="s">
        <v>2</v>
      </c>
      <c r="E477" s="305">
        <v>87721.496281165048</v>
      </c>
      <c r="G477" s="193"/>
    </row>
    <row r="478" spans="2:7" ht="15" customHeight="1" x14ac:dyDescent="0.2">
      <c r="B478" s="245" t="s">
        <v>368</v>
      </c>
      <c r="C478" s="246" t="s">
        <v>1617</v>
      </c>
      <c r="D478" s="244" t="s">
        <v>2</v>
      </c>
      <c r="E478" s="305">
        <v>185574.59204419056</v>
      </c>
      <c r="G478" s="193"/>
    </row>
    <row r="479" spans="2:7" ht="15" customHeight="1" x14ac:dyDescent="0.2">
      <c r="B479" s="245" t="s">
        <v>367</v>
      </c>
      <c r="C479" s="246" t="s">
        <v>1879</v>
      </c>
      <c r="D479" s="244" t="s">
        <v>0</v>
      </c>
      <c r="E479" s="305">
        <v>2440.7198242032191</v>
      </c>
      <c r="G479" s="193"/>
    </row>
    <row r="480" spans="2:7" ht="15" customHeight="1" x14ac:dyDescent="0.2">
      <c r="B480" s="242" t="s">
        <v>366</v>
      </c>
      <c r="C480" s="243" t="s">
        <v>1880</v>
      </c>
      <c r="D480" s="244" t="s">
        <v>2</v>
      </c>
      <c r="E480" s="305">
        <v>17867.320339479116</v>
      </c>
      <c r="G480" s="193"/>
    </row>
    <row r="481" spans="2:7" ht="15" customHeight="1" x14ac:dyDescent="0.2">
      <c r="B481" s="245" t="s">
        <v>356</v>
      </c>
      <c r="C481" s="246" t="s">
        <v>1618</v>
      </c>
      <c r="D481" s="244" t="s">
        <v>2</v>
      </c>
      <c r="E481" s="305">
        <v>25169.073210851675</v>
      </c>
      <c r="G481" s="193"/>
    </row>
    <row r="482" spans="2:7" ht="15" customHeight="1" x14ac:dyDescent="0.2">
      <c r="B482" s="245" t="s">
        <v>355</v>
      </c>
      <c r="C482" s="246" t="s">
        <v>1619</v>
      </c>
      <c r="D482" s="244" t="s">
        <v>2</v>
      </c>
      <c r="E482" s="305">
        <v>25902.15301310951</v>
      </c>
      <c r="G482" s="193"/>
    </row>
    <row r="483" spans="2:7" ht="15" customHeight="1" x14ac:dyDescent="0.2">
      <c r="B483" s="245" t="s">
        <v>349</v>
      </c>
      <c r="C483" s="246" t="s">
        <v>1620</v>
      </c>
      <c r="D483" s="244" t="s">
        <v>4</v>
      </c>
      <c r="E483" s="305">
        <v>2818.0294305029452</v>
      </c>
      <c r="G483" s="193"/>
    </row>
    <row r="484" spans="2:7" ht="15" customHeight="1" x14ac:dyDescent="0.2">
      <c r="B484" s="245" t="s">
        <v>348</v>
      </c>
      <c r="C484" s="246" t="s">
        <v>1621</v>
      </c>
      <c r="D484" s="244" t="s">
        <v>4</v>
      </c>
      <c r="E484" s="305">
        <v>12012.764692428096</v>
      </c>
      <c r="G484" s="193"/>
    </row>
    <row r="485" spans="2:7" ht="15" customHeight="1" x14ac:dyDescent="0.2">
      <c r="B485" s="245" t="s">
        <v>347</v>
      </c>
      <c r="C485" s="246" t="s">
        <v>1622</v>
      </c>
      <c r="D485" s="244" t="s">
        <v>4</v>
      </c>
      <c r="E485" s="305">
        <v>18862.515183678152</v>
      </c>
      <c r="G485" s="193"/>
    </row>
    <row r="486" spans="2:7" ht="15" customHeight="1" x14ac:dyDescent="0.2">
      <c r="B486" s="245" t="s">
        <v>354</v>
      </c>
      <c r="C486" s="246" t="s">
        <v>1623</v>
      </c>
      <c r="D486" s="244" t="s">
        <v>2</v>
      </c>
      <c r="E486" s="305">
        <v>74131.42851722143</v>
      </c>
      <c r="G486" s="193"/>
    </row>
    <row r="487" spans="2:7" ht="15" customHeight="1" x14ac:dyDescent="0.2">
      <c r="B487" s="245" t="s">
        <v>352</v>
      </c>
      <c r="C487" s="246" t="s">
        <v>1624</v>
      </c>
      <c r="D487" s="244" t="s">
        <v>2</v>
      </c>
      <c r="E487" s="305">
        <v>53697.618510803681</v>
      </c>
      <c r="G487" s="193"/>
    </row>
    <row r="488" spans="2:7" ht="15" customHeight="1" x14ac:dyDescent="0.2">
      <c r="B488" s="245" t="s">
        <v>351</v>
      </c>
      <c r="C488" s="246" t="s">
        <v>1625</v>
      </c>
      <c r="D488" s="244" t="s">
        <v>2</v>
      </c>
      <c r="E488" s="305">
        <v>47659.821597817536</v>
      </c>
      <c r="G488" s="193"/>
    </row>
    <row r="489" spans="2:7" ht="15" customHeight="1" x14ac:dyDescent="0.2">
      <c r="B489" s="245" t="s">
        <v>344</v>
      </c>
      <c r="C489" s="246" t="s">
        <v>1881</v>
      </c>
      <c r="D489" s="244" t="s">
        <v>3</v>
      </c>
      <c r="E489" s="305">
        <v>17283.731680616609</v>
      </c>
      <c r="G489" s="193"/>
    </row>
    <row r="490" spans="2:7" ht="15" customHeight="1" x14ac:dyDescent="0.2">
      <c r="B490" s="245" t="s">
        <v>321</v>
      </c>
      <c r="C490" s="246" t="s">
        <v>1626</v>
      </c>
      <c r="D490" s="244" t="s">
        <v>2</v>
      </c>
      <c r="E490" s="305">
        <v>768084.95365865598</v>
      </c>
      <c r="G490" s="193"/>
    </row>
    <row r="491" spans="2:7" ht="15" customHeight="1" x14ac:dyDescent="0.2">
      <c r="B491" s="245" t="s">
        <v>320</v>
      </c>
      <c r="C491" s="246" t="s">
        <v>1627</v>
      </c>
      <c r="D491" s="244" t="s">
        <v>2</v>
      </c>
      <c r="E491" s="305">
        <v>1053104.4125998835</v>
      </c>
      <c r="G491" s="193"/>
    </row>
    <row r="492" spans="2:7" ht="15" customHeight="1" x14ac:dyDescent="0.2">
      <c r="B492" s="245" t="s">
        <v>319</v>
      </c>
      <c r="C492" s="246" t="s">
        <v>1628</v>
      </c>
      <c r="D492" s="244" t="s">
        <v>2</v>
      </c>
      <c r="E492" s="305">
        <v>1242071.3455484356</v>
      </c>
      <c r="G492" s="193"/>
    </row>
    <row r="493" spans="2:7" ht="15" customHeight="1" x14ac:dyDescent="0.2">
      <c r="B493" s="245" t="s">
        <v>318</v>
      </c>
      <c r="C493" s="246" t="s">
        <v>1629</v>
      </c>
      <c r="D493" s="244" t="s">
        <v>2</v>
      </c>
      <c r="E493" s="305">
        <v>318566.94652599888</v>
      </c>
      <c r="G493" s="193"/>
    </row>
    <row r="494" spans="2:7" ht="15" customHeight="1" x14ac:dyDescent="0.2">
      <c r="B494" s="245" t="s">
        <v>314</v>
      </c>
      <c r="C494" s="246" t="s">
        <v>1630</v>
      </c>
      <c r="D494" s="244" t="s">
        <v>3</v>
      </c>
      <c r="E494" s="305">
        <v>4399.6350546554304</v>
      </c>
      <c r="G494" s="193"/>
    </row>
    <row r="495" spans="2:7" ht="15" customHeight="1" x14ac:dyDescent="0.2">
      <c r="B495" s="245" t="s">
        <v>325</v>
      </c>
      <c r="C495" s="246" t="s">
        <v>1631</v>
      </c>
      <c r="D495" s="244" t="s">
        <v>2</v>
      </c>
      <c r="E495" s="305">
        <v>941195.06996717595</v>
      </c>
      <c r="G495" s="193"/>
    </row>
    <row r="496" spans="2:7" ht="15" customHeight="1" x14ac:dyDescent="0.2">
      <c r="B496" s="245" t="s">
        <v>305</v>
      </c>
      <c r="C496" s="246" t="s">
        <v>1632</v>
      </c>
      <c r="D496" s="244" t="s">
        <v>2</v>
      </c>
      <c r="E496" s="305">
        <v>211333.5487706096</v>
      </c>
      <c r="G496" s="193"/>
    </row>
    <row r="497" spans="2:7" ht="15" customHeight="1" x14ac:dyDescent="0.2">
      <c r="B497" s="242" t="s">
        <v>339</v>
      </c>
      <c r="C497" s="243" t="s">
        <v>1633</v>
      </c>
      <c r="D497" s="244" t="s">
        <v>2</v>
      </c>
      <c r="E497" s="305">
        <v>140466.12375405023</v>
      </c>
      <c r="G497" s="193"/>
    </row>
    <row r="498" spans="2:7" ht="15" customHeight="1" x14ac:dyDescent="0.2">
      <c r="B498" s="245" t="s">
        <v>334</v>
      </c>
      <c r="C498" s="256" t="s">
        <v>1634</v>
      </c>
      <c r="D498" s="244" t="s">
        <v>311</v>
      </c>
      <c r="E498" s="305">
        <v>4745959.8580452586</v>
      </c>
      <c r="G498" s="193"/>
    </row>
    <row r="499" spans="2:7" ht="15" customHeight="1" x14ac:dyDescent="0.2">
      <c r="B499" s="245" t="s">
        <v>333</v>
      </c>
      <c r="C499" s="256" t="s">
        <v>1635</v>
      </c>
      <c r="D499" s="244" t="s">
        <v>311</v>
      </c>
      <c r="E499" s="305">
        <v>3695901.9952402301</v>
      </c>
      <c r="G499" s="193"/>
    </row>
    <row r="500" spans="2:7" ht="15" customHeight="1" x14ac:dyDescent="0.2">
      <c r="B500" s="245" t="s">
        <v>323</v>
      </c>
      <c r="C500" s="246" t="s">
        <v>1636</v>
      </c>
      <c r="D500" s="244" t="s">
        <v>311</v>
      </c>
      <c r="E500" s="305">
        <v>2326576.8617618014</v>
      </c>
      <c r="G500" s="193"/>
    </row>
    <row r="501" spans="2:7" ht="15" customHeight="1" x14ac:dyDescent="0.2">
      <c r="B501" s="245" t="s">
        <v>331</v>
      </c>
      <c r="C501" s="246" t="s">
        <v>1182</v>
      </c>
      <c r="D501" s="244" t="s">
        <v>311</v>
      </c>
      <c r="E501" s="305">
        <v>5005993.0835357066</v>
      </c>
      <c r="G501" s="193"/>
    </row>
    <row r="502" spans="2:7" ht="15" customHeight="1" x14ac:dyDescent="0.2">
      <c r="B502" s="245" t="s">
        <v>316</v>
      </c>
      <c r="C502" s="246" t="s">
        <v>1637</v>
      </c>
      <c r="D502" s="244" t="s">
        <v>4</v>
      </c>
      <c r="E502" s="305">
        <v>3875243.3020761567</v>
      </c>
      <c r="G502" s="193"/>
    </row>
    <row r="503" spans="2:7" ht="15" customHeight="1" x14ac:dyDescent="0.2">
      <c r="B503" s="245" t="s">
        <v>337</v>
      </c>
      <c r="C503" s="246" t="s">
        <v>1638</v>
      </c>
      <c r="D503" s="244" t="s">
        <v>336</v>
      </c>
      <c r="E503" s="305">
        <v>204.91890984465027</v>
      </c>
      <c r="G503" s="193"/>
    </row>
    <row r="504" spans="2:7" ht="15" customHeight="1" x14ac:dyDescent="0.2">
      <c r="B504" s="245" t="s">
        <v>310</v>
      </c>
      <c r="C504" s="246" t="s">
        <v>1639</v>
      </c>
      <c r="D504" s="244" t="s">
        <v>3</v>
      </c>
      <c r="E504" s="305">
        <v>18491.332949902178</v>
      </c>
      <c r="G504" s="193"/>
    </row>
    <row r="505" spans="2:7" ht="15" customHeight="1" x14ac:dyDescent="0.2">
      <c r="B505" s="245" t="s">
        <v>312</v>
      </c>
      <c r="C505" s="256" t="s">
        <v>1640</v>
      </c>
      <c r="D505" s="244" t="s">
        <v>311</v>
      </c>
      <c r="E505" s="305">
        <v>4387261.5696237609</v>
      </c>
      <c r="G505" s="193"/>
    </row>
    <row r="506" spans="2:7" ht="15" customHeight="1" x14ac:dyDescent="0.2">
      <c r="B506" s="245" t="s">
        <v>307</v>
      </c>
      <c r="C506" s="246" t="s">
        <v>1641</v>
      </c>
      <c r="D506" s="244" t="s">
        <v>2</v>
      </c>
      <c r="E506" s="305">
        <v>39610776.851953305</v>
      </c>
      <c r="G506" s="193"/>
    </row>
    <row r="507" spans="2:7" ht="15" customHeight="1" x14ac:dyDescent="0.2">
      <c r="B507" s="245" t="s">
        <v>327</v>
      </c>
      <c r="C507" s="246" t="s">
        <v>1642</v>
      </c>
      <c r="D507" s="244" t="s">
        <v>2</v>
      </c>
      <c r="E507" s="305">
        <v>13743164.184476355</v>
      </c>
      <c r="G507" s="193"/>
    </row>
    <row r="508" spans="2:7" ht="15" customHeight="1" x14ac:dyDescent="0.2">
      <c r="B508" s="245" t="s">
        <v>329</v>
      </c>
      <c r="C508" s="246" t="s">
        <v>1643</v>
      </c>
      <c r="D508" s="244" t="s">
        <v>3</v>
      </c>
      <c r="E508" s="305">
        <v>1557967.0955160584</v>
      </c>
      <c r="G508" s="193"/>
    </row>
    <row r="509" spans="2:7" ht="15" customHeight="1" x14ac:dyDescent="0.2">
      <c r="B509" s="245" t="s">
        <v>341</v>
      </c>
      <c r="C509" s="246" t="s">
        <v>1644</v>
      </c>
      <c r="D509" s="244" t="s">
        <v>1</v>
      </c>
      <c r="E509" s="305">
        <v>68506.54172532518</v>
      </c>
      <c r="G509" s="193"/>
    </row>
    <row r="510" spans="2:7" ht="15" customHeight="1" x14ac:dyDescent="0.2">
      <c r="B510" s="245" t="s">
        <v>1203</v>
      </c>
      <c r="C510" s="246" t="s">
        <v>1645</v>
      </c>
      <c r="D510" s="244" t="s">
        <v>1</v>
      </c>
      <c r="E510" s="305">
        <v>79135.257353411667</v>
      </c>
      <c r="G510" s="193"/>
    </row>
    <row r="511" spans="2:7" ht="15" customHeight="1" x14ac:dyDescent="0.2">
      <c r="B511" s="245" t="s">
        <v>309</v>
      </c>
      <c r="C511" s="246" t="s">
        <v>1646</v>
      </c>
      <c r="D511" s="244" t="s">
        <v>117</v>
      </c>
      <c r="E511" s="305">
        <v>4498.6859044356024</v>
      </c>
      <c r="G511" s="193"/>
    </row>
    <row r="512" spans="2:7" ht="15" customHeight="1" x14ac:dyDescent="0.2">
      <c r="B512" s="245" t="s">
        <v>343</v>
      </c>
      <c r="C512" s="246" t="s">
        <v>1252</v>
      </c>
      <c r="D512" s="244" t="s">
        <v>3</v>
      </c>
      <c r="E512" s="305">
        <v>20895.376218352478</v>
      </c>
      <c r="G512" s="193"/>
    </row>
    <row r="513" spans="2:7" ht="15" customHeight="1" x14ac:dyDescent="0.2">
      <c r="B513" s="245" t="s">
        <v>278</v>
      </c>
      <c r="C513" s="246" t="s">
        <v>1647</v>
      </c>
      <c r="D513" s="244" t="s">
        <v>2</v>
      </c>
      <c r="E513" s="305">
        <v>20287.847533039116</v>
      </c>
      <c r="G513" s="193"/>
    </row>
    <row r="514" spans="2:7" ht="15" customHeight="1" x14ac:dyDescent="0.2">
      <c r="B514" s="245" t="s">
        <v>277</v>
      </c>
      <c r="C514" s="246" t="s">
        <v>1648</v>
      </c>
      <c r="D514" s="244" t="s">
        <v>2</v>
      </c>
      <c r="E514" s="305">
        <v>15286.926355966491</v>
      </c>
      <c r="G514" s="193"/>
    </row>
    <row r="515" spans="2:7" ht="15" customHeight="1" x14ac:dyDescent="0.2">
      <c r="B515" s="242" t="s">
        <v>301</v>
      </c>
      <c r="C515" s="243" t="s">
        <v>1649</v>
      </c>
      <c r="D515" s="244" t="s">
        <v>2</v>
      </c>
      <c r="E515" s="305">
        <v>11785.21308930172</v>
      </c>
      <c r="G515" s="193"/>
    </row>
    <row r="516" spans="2:7" ht="15" customHeight="1" x14ac:dyDescent="0.2">
      <c r="B516" s="242" t="s">
        <v>300</v>
      </c>
      <c r="C516" s="243" t="s">
        <v>1650</v>
      </c>
      <c r="D516" s="244" t="s">
        <v>2</v>
      </c>
      <c r="E516" s="305">
        <v>11557.673217096675</v>
      </c>
      <c r="G516" s="193"/>
    </row>
    <row r="517" spans="2:7" ht="15" customHeight="1" x14ac:dyDescent="0.2">
      <c r="B517" s="242" t="s">
        <v>299</v>
      </c>
      <c r="C517" s="243" t="s">
        <v>1651</v>
      </c>
      <c r="D517" s="244" t="s">
        <v>2</v>
      </c>
      <c r="E517" s="305">
        <v>12110.362296486626</v>
      </c>
      <c r="G517" s="193"/>
    </row>
    <row r="518" spans="2:7" ht="15" customHeight="1" x14ac:dyDescent="0.2">
      <c r="B518" s="242" t="s">
        <v>298</v>
      </c>
      <c r="C518" s="243" t="s">
        <v>1660</v>
      </c>
      <c r="D518" s="244" t="s">
        <v>2</v>
      </c>
      <c r="E518" s="305">
        <v>13639.798242691359</v>
      </c>
      <c r="G518" s="193"/>
    </row>
    <row r="519" spans="2:7" ht="15" customHeight="1" x14ac:dyDescent="0.2">
      <c r="B519" s="242" t="s">
        <v>297</v>
      </c>
      <c r="C519" s="243" t="s">
        <v>1661</v>
      </c>
      <c r="D519" s="244" t="s">
        <v>2</v>
      </c>
      <c r="E519" s="305">
        <v>3202.4217876570287</v>
      </c>
      <c r="G519" s="193"/>
    </row>
    <row r="520" spans="2:7" ht="15" customHeight="1" x14ac:dyDescent="0.2">
      <c r="B520" s="242" t="s">
        <v>296</v>
      </c>
      <c r="C520" s="243" t="s">
        <v>1662</v>
      </c>
      <c r="D520" s="244" t="s">
        <v>2</v>
      </c>
      <c r="E520" s="305">
        <v>2726.4860616177025</v>
      </c>
      <c r="G520" s="193"/>
    </row>
    <row r="521" spans="2:7" ht="15" customHeight="1" x14ac:dyDescent="0.2">
      <c r="B521" s="242" t="s">
        <v>295</v>
      </c>
      <c r="C521" s="243" t="s">
        <v>1663</v>
      </c>
      <c r="D521" s="244" t="s">
        <v>2</v>
      </c>
      <c r="E521" s="305">
        <v>2239.2489563182817</v>
      </c>
      <c r="G521" s="193"/>
    </row>
    <row r="522" spans="2:7" ht="15" customHeight="1" x14ac:dyDescent="0.2">
      <c r="B522" s="242" t="s">
        <v>294</v>
      </c>
      <c r="C522" s="243" t="s">
        <v>1664</v>
      </c>
      <c r="D522" s="244" t="s">
        <v>2</v>
      </c>
      <c r="E522" s="305">
        <v>2326.0172343973054</v>
      </c>
      <c r="G522" s="193"/>
    </row>
    <row r="523" spans="2:7" ht="15" customHeight="1" x14ac:dyDescent="0.2">
      <c r="B523" s="242" t="s">
        <v>293</v>
      </c>
      <c r="C523" s="243" t="s">
        <v>1665</v>
      </c>
      <c r="D523" s="244" t="s">
        <v>2</v>
      </c>
      <c r="E523" s="305">
        <v>4435.1240250778455</v>
      </c>
      <c r="G523" s="193"/>
    </row>
    <row r="524" spans="2:7" ht="15" customHeight="1" x14ac:dyDescent="0.2">
      <c r="B524" s="242" t="s">
        <v>276</v>
      </c>
      <c r="C524" s="243" t="s">
        <v>1666</v>
      </c>
      <c r="D524" s="244" t="s">
        <v>2</v>
      </c>
      <c r="E524" s="305">
        <v>6699.9420404049952</v>
      </c>
      <c r="G524" s="193"/>
    </row>
    <row r="525" spans="2:7" ht="15" customHeight="1" x14ac:dyDescent="0.2">
      <c r="B525" s="242" t="s">
        <v>275</v>
      </c>
      <c r="C525" s="243" t="s">
        <v>1667</v>
      </c>
      <c r="D525" s="244" t="s">
        <v>2</v>
      </c>
      <c r="E525" s="305">
        <v>7971.2242247992444</v>
      </c>
      <c r="G525" s="193"/>
    </row>
    <row r="526" spans="2:7" ht="15" customHeight="1" x14ac:dyDescent="0.2">
      <c r="B526" s="245" t="s">
        <v>303</v>
      </c>
      <c r="C526" s="246" t="s">
        <v>1668</v>
      </c>
      <c r="D526" s="244" t="s">
        <v>2</v>
      </c>
      <c r="E526" s="305">
        <v>125445.08097439705</v>
      </c>
      <c r="G526" s="193"/>
    </row>
    <row r="527" spans="2:7" ht="15" customHeight="1" x14ac:dyDescent="0.2">
      <c r="B527" s="242" t="s">
        <v>274</v>
      </c>
      <c r="C527" s="243" t="s">
        <v>1669</v>
      </c>
      <c r="D527" s="244" t="s">
        <v>2</v>
      </c>
      <c r="E527" s="305">
        <v>24152.401688418278</v>
      </c>
      <c r="G527" s="193"/>
    </row>
    <row r="528" spans="2:7" ht="15" customHeight="1" x14ac:dyDescent="0.2">
      <c r="B528" s="242" t="s">
        <v>273</v>
      </c>
      <c r="C528" s="243" t="s">
        <v>1670</v>
      </c>
      <c r="D528" s="244" t="s">
        <v>2</v>
      </c>
      <c r="E528" s="305">
        <v>108865.15474645019</v>
      </c>
      <c r="G528" s="193"/>
    </row>
    <row r="529" spans="2:7" ht="15" customHeight="1" x14ac:dyDescent="0.2">
      <c r="B529" s="242" t="s">
        <v>272</v>
      </c>
      <c r="C529" s="243" t="s">
        <v>1671</v>
      </c>
      <c r="D529" s="244" t="s">
        <v>2</v>
      </c>
      <c r="E529" s="305">
        <v>134449.80471419834</v>
      </c>
      <c r="G529" s="193"/>
    </row>
    <row r="530" spans="2:7" ht="15" customHeight="1" x14ac:dyDescent="0.2">
      <c r="B530" s="242" t="s">
        <v>214</v>
      </c>
      <c r="C530" s="243" t="s">
        <v>1672</v>
      </c>
      <c r="D530" s="244" t="s">
        <v>2</v>
      </c>
      <c r="E530" s="305">
        <v>75904.748724148332</v>
      </c>
      <c r="G530" s="193"/>
    </row>
    <row r="531" spans="2:7" ht="15" customHeight="1" x14ac:dyDescent="0.2">
      <c r="B531" s="245" t="s">
        <v>243</v>
      </c>
      <c r="C531" s="246" t="s">
        <v>1673</v>
      </c>
      <c r="D531" s="244" t="s">
        <v>2</v>
      </c>
      <c r="E531" s="305">
        <v>135301.61288893464</v>
      </c>
      <c r="G531" s="193"/>
    </row>
    <row r="532" spans="2:7" ht="15" customHeight="1" x14ac:dyDescent="0.2">
      <c r="B532" s="245" t="s">
        <v>216</v>
      </c>
      <c r="C532" s="246" t="s">
        <v>1674</v>
      </c>
      <c r="D532" s="244" t="s">
        <v>2</v>
      </c>
      <c r="E532" s="305">
        <v>127124.63209252883</v>
      </c>
      <c r="G532" s="193"/>
    </row>
    <row r="533" spans="2:7" ht="15" customHeight="1" x14ac:dyDescent="0.2">
      <c r="B533" s="245" t="s">
        <v>1183</v>
      </c>
      <c r="C533" s="249" t="s">
        <v>1675</v>
      </c>
      <c r="D533" s="244" t="s">
        <v>2</v>
      </c>
      <c r="E533" s="305">
        <v>9358.2703524065619</v>
      </c>
      <c r="G533" s="193"/>
    </row>
    <row r="534" spans="2:7" ht="15" customHeight="1" x14ac:dyDescent="0.2">
      <c r="B534" s="242" t="s">
        <v>271</v>
      </c>
      <c r="C534" s="243" t="s">
        <v>1676</v>
      </c>
      <c r="D534" s="244" t="s">
        <v>2</v>
      </c>
      <c r="E534" s="305">
        <v>26627.058147676693</v>
      </c>
      <c r="G534" s="193"/>
    </row>
    <row r="535" spans="2:7" ht="15" customHeight="1" x14ac:dyDescent="0.2">
      <c r="B535" s="242" t="s">
        <v>270</v>
      </c>
      <c r="C535" s="243" t="s">
        <v>1677</v>
      </c>
      <c r="D535" s="244" t="s">
        <v>2</v>
      </c>
      <c r="E535" s="305">
        <v>15940.87160241811</v>
      </c>
      <c r="G535" s="193"/>
    </row>
    <row r="536" spans="2:7" ht="15" customHeight="1" x14ac:dyDescent="0.2">
      <c r="B536" s="242" t="s">
        <v>269</v>
      </c>
      <c r="C536" s="243" t="s">
        <v>1678</v>
      </c>
      <c r="D536" s="244" t="s">
        <v>2</v>
      </c>
      <c r="E536" s="305">
        <v>14815.190925738927</v>
      </c>
      <c r="G536" s="193"/>
    </row>
    <row r="537" spans="2:7" ht="15" customHeight="1" x14ac:dyDescent="0.2">
      <c r="B537" s="242" t="s">
        <v>268</v>
      </c>
      <c r="C537" s="243" t="s">
        <v>1679</v>
      </c>
      <c r="D537" s="244" t="s">
        <v>2</v>
      </c>
      <c r="E537" s="305">
        <v>5536.1200762888902</v>
      </c>
      <c r="G537" s="193"/>
    </row>
    <row r="538" spans="2:7" ht="15" customHeight="1" x14ac:dyDescent="0.2">
      <c r="B538" s="242" t="s">
        <v>267</v>
      </c>
      <c r="C538" s="243" t="s">
        <v>1680</v>
      </c>
      <c r="D538" s="244" t="s">
        <v>2</v>
      </c>
      <c r="E538" s="305">
        <v>2032.991483204695</v>
      </c>
      <c r="G538" s="193"/>
    </row>
    <row r="539" spans="2:7" ht="15" customHeight="1" x14ac:dyDescent="0.2">
      <c r="B539" s="242" t="s">
        <v>266</v>
      </c>
      <c r="C539" s="243" t="s">
        <v>1681</v>
      </c>
      <c r="D539" s="244" t="s">
        <v>119</v>
      </c>
      <c r="E539" s="305">
        <v>32837.951970348156</v>
      </c>
      <c r="G539" s="193"/>
    </row>
    <row r="540" spans="2:7" ht="15" customHeight="1" x14ac:dyDescent="0.2">
      <c r="B540" s="242" t="s">
        <v>292</v>
      </c>
      <c r="C540" s="243" t="s">
        <v>1682</v>
      </c>
      <c r="D540" s="244" t="s">
        <v>4</v>
      </c>
      <c r="E540" s="305">
        <v>1532.8668482862195</v>
      </c>
      <c r="G540" s="193"/>
    </row>
    <row r="541" spans="2:7" ht="15" customHeight="1" x14ac:dyDescent="0.2">
      <c r="B541" s="242" t="s">
        <v>291</v>
      </c>
      <c r="C541" s="243" t="s">
        <v>1683</v>
      </c>
      <c r="D541" s="244" t="s">
        <v>4</v>
      </c>
      <c r="E541" s="305">
        <v>3464.7483898543428</v>
      </c>
      <c r="G541" s="193"/>
    </row>
    <row r="542" spans="2:7" ht="15" customHeight="1" x14ac:dyDescent="0.2">
      <c r="B542" s="242" t="s">
        <v>290</v>
      </c>
      <c r="C542" s="243" t="s">
        <v>1684</v>
      </c>
      <c r="D542" s="244" t="s">
        <v>4</v>
      </c>
      <c r="E542" s="305">
        <v>3334.6882136529225</v>
      </c>
      <c r="G542" s="193"/>
    </row>
    <row r="543" spans="2:7" ht="15" customHeight="1" x14ac:dyDescent="0.2">
      <c r="B543" s="245" t="s">
        <v>289</v>
      </c>
      <c r="C543" s="246" t="s">
        <v>1685</v>
      </c>
      <c r="D543" s="244" t="s">
        <v>4</v>
      </c>
      <c r="E543" s="305">
        <v>3956.9386739777819</v>
      </c>
      <c r="G543" s="193"/>
    </row>
    <row r="544" spans="2:7" ht="15" customHeight="1" x14ac:dyDescent="0.2">
      <c r="B544" s="242" t="s">
        <v>288</v>
      </c>
      <c r="C544" s="243" t="s">
        <v>1686</v>
      </c>
      <c r="D544" s="244" t="s">
        <v>2</v>
      </c>
      <c r="E544" s="305">
        <v>10813.886466119517</v>
      </c>
      <c r="G544" s="193"/>
    </row>
    <row r="545" spans="2:7" ht="15" customHeight="1" x14ac:dyDescent="0.2">
      <c r="B545" s="242" t="s">
        <v>287</v>
      </c>
      <c r="C545" s="243" t="s">
        <v>1687</v>
      </c>
      <c r="D545" s="244" t="s">
        <v>2</v>
      </c>
      <c r="E545" s="305">
        <v>9894.0351960721673</v>
      </c>
      <c r="G545" s="193"/>
    </row>
    <row r="546" spans="2:7" ht="15" customHeight="1" x14ac:dyDescent="0.2">
      <c r="B546" s="242" t="s">
        <v>286</v>
      </c>
      <c r="C546" s="243" t="s">
        <v>1688</v>
      </c>
      <c r="D546" s="244" t="s">
        <v>2</v>
      </c>
      <c r="E546" s="305">
        <v>12177.091397031403</v>
      </c>
      <c r="G546" s="193"/>
    </row>
    <row r="547" spans="2:7" ht="15" customHeight="1" x14ac:dyDescent="0.2">
      <c r="B547" s="245" t="s">
        <v>285</v>
      </c>
      <c r="C547" s="246" t="s">
        <v>1689</v>
      </c>
      <c r="D547" s="244" t="s">
        <v>2</v>
      </c>
      <c r="E547" s="305">
        <v>12704.970922570879</v>
      </c>
      <c r="G547" s="193"/>
    </row>
    <row r="548" spans="2:7" ht="15" customHeight="1" x14ac:dyDescent="0.2">
      <c r="B548" s="245" t="s">
        <v>284</v>
      </c>
      <c r="C548" s="246" t="s">
        <v>1690</v>
      </c>
      <c r="D548" s="244" t="s">
        <v>2</v>
      </c>
      <c r="E548" s="305">
        <v>20475.393100107205</v>
      </c>
      <c r="G548" s="193"/>
    </row>
    <row r="549" spans="2:7" ht="15" customHeight="1" x14ac:dyDescent="0.2">
      <c r="B549" s="242" t="s">
        <v>283</v>
      </c>
      <c r="C549" s="243" t="s">
        <v>1691</v>
      </c>
      <c r="D549" s="244" t="s">
        <v>2</v>
      </c>
      <c r="E549" s="305">
        <v>273.65491380725791</v>
      </c>
      <c r="G549" s="193"/>
    </row>
    <row r="550" spans="2:7" ht="15" customHeight="1" x14ac:dyDescent="0.2">
      <c r="B550" s="245" t="s">
        <v>265</v>
      </c>
      <c r="C550" s="246" t="s">
        <v>1692</v>
      </c>
      <c r="D550" s="244" t="s">
        <v>2</v>
      </c>
      <c r="E550" s="305">
        <v>470.24727179954641</v>
      </c>
      <c r="G550" s="193"/>
    </row>
    <row r="551" spans="2:7" ht="15" customHeight="1" x14ac:dyDescent="0.2">
      <c r="B551" s="242" t="s">
        <v>282</v>
      </c>
      <c r="C551" s="243" t="s">
        <v>1693</v>
      </c>
      <c r="D551" s="244" t="s">
        <v>2</v>
      </c>
      <c r="E551" s="305">
        <v>811.86756237199518</v>
      </c>
      <c r="G551" s="193"/>
    </row>
    <row r="552" spans="2:7" ht="15" customHeight="1" x14ac:dyDescent="0.2">
      <c r="B552" s="245" t="s">
        <v>264</v>
      </c>
      <c r="C552" s="246" t="s">
        <v>1694</v>
      </c>
      <c r="D552" s="244" t="s">
        <v>2</v>
      </c>
      <c r="E552" s="305">
        <v>3230.3410689888287</v>
      </c>
      <c r="G552" s="193"/>
    </row>
    <row r="553" spans="2:7" ht="15" customHeight="1" x14ac:dyDescent="0.2">
      <c r="B553" s="245" t="s">
        <v>263</v>
      </c>
      <c r="C553" s="246" t="s">
        <v>1695</v>
      </c>
      <c r="D553" s="244" t="s">
        <v>2</v>
      </c>
      <c r="E553" s="305">
        <v>57079.343257749919</v>
      </c>
      <c r="G553" s="193"/>
    </row>
    <row r="554" spans="2:7" ht="15" customHeight="1" x14ac:dyDescent="0.2">
      <c r="B554" s="242" t="s">
        <v>262</v>
      </c>
      <c r="C554" s="243" t="s">
        <v>1696</v>
      </c>
      <c r="D554" s="244" t="s">
        <v>2</v>
      </c>
      <c r="E554" s="305">
        <v>1545.5320665824609</v>
      </c>
      <c r="G554" s="193"/>
    </row>
    <row r="555" spans="2:7" ht="15" customHeight="1" x14ac:dyDescent="0.2">
      <c r="B555" s="242" t="s">
        <v>1204</v>
      </c>
      <c r="C555" s="243" t="s">
        <v>1697</v>
      </c>
      <c r="D555" s="244" t="s">
        <v>2</v>
      </c>
      <c r="E555" s="305">
        <v>11340.667122542409</v>
      </c>
      <c r="G555" s="193"/>
    </row>
    <row r="556" spans="2:7" ht="15" customHeight="1" x14ac:dyDescent="0.2">
      <c r="B556" s="242" t="s">
        <v>261</v>
      </c>
      <c r="C556" s="243" t="s">
        <v>1698</v>
      </c>
      <c r="D556" s="244" t="s">
        <v>2</v>
      </c>
      <c r="E556" s="305">
        <v>12229.785656709408</v>
      </c>
      <c r="G556" s="193"/>
    </row>
    <row r="557" spans="2:7" ht="15" customHeight="1" x14ac:dyDescent="0.2">
      <c r="B557" s="242" t="s">
        <v>260</v>
      </c>
      <c r="C557" s="243" t="s">
        <v>1699</v>
      </c>
      <c r="D557" s="244" t="s">
        <v>2</v>
      </c>
      <c r="E557" s="305">
        <v>42299.389802820224</v>
      </c>
      <c r="G557" s="193"/>
    </row>
    <row r="558" spans="2:7" ht="15" customHeight="1" x14ac:dyDescent="0.2">
      <c r="B558" s="245" t="s">
        <v>213</v>
      </c>
      <c r="C558" s="246" t="s">
        <v>1700</v>
      </c>
      <c r="D558" s="244" t="s">
        <v>2</v>
      </c>
      <c r="E558" s="305">
        <v>9558.131492391969</v>
      </c>
      <c r="G558" s="193"/>
    </row>
    <row r="559" spans="2:7" ht="15" customHeight="1" x14ac:dyDescent="0.2">
      <c r="B559" s="245" t="s">
        <v>259</v>
      </c>
      <c r="C559" s="249" t="s">
        <v>1184</v>
      </c>
      <c r="D559" s="244" t="s">
        <v>2</v>
      </c>
      <c r="E559" s="305">
        <v>222.69892085855767</v>
      </c>
      <c r="G559" s="193"/>
    </row>
    <row r="560" spans="2:7" ht="15" customHeight="1" x14ac:dyDescent="0.2">
      <c r="B560" s="245" t="s">
        <v>258</v>
      </c>
      <c r="C560" s="249" t="s">
        <v>1185</v>
      </c>
      <c r="D560" s="244" t="s">
        <v>2</v>
      </c>
      <c r="E560" s="305">
        <v>263.8322427497157</v>
      </c>
      <c r="G560" s="193"/>
    </row>
    <row r="561" spans="2:7" ht="15" customHeight="1" x14ac:dyDescent="0.2">
      <c r="B561" s="245" t="s">
        <v>257</v>
      </c>
      <c r="C561" s="246" t="s">
        <v>1701</v>
      </c>
      <c r="D561" s="244" t="s">
        <v>2</v>
      </c>
      <c r="E561" s="305">
        <v>1045.2657527705319</v>
      </c>
      <c r="G561" s="193"/>
    </row>
    <row r="562" spans="2:7" ht="15" customHeight="1" x14ac:dyDescent="0.2">
      <c r="B562" s="242" t="s">
        <v>256</v>
      </c>
      <c r="C562" s="243" t="s">
        <v>1702</v>
      </c>
      <c r="D562" s="244" t="s">
        <v>2</v>
      </c>
      <c r="E562" s="305">
        <v>686.20453404772093</v>
      </c>
      <c r="G562" s="193"/>
    </row>
    <row r="563" spans="2:7" ht="15" customHeight="1" x14ac:dyDescent="0.2">
      <c r="B563" s="242" t="s">
        <v>255</v>
      </c>
      <c r="C563" s="243" t="s">
        <v>1703</v>
      </c>
      <c r="D563" s="244" t="s">
        <v>2</v>
      </c>
      <c r="E563" s="305">
        <v>2136.2991877227209</v>
      </c>
      <c r="G563" s="193"/>
    </row>
    <row r="564" spans="2:7" ht="15" customHeight="1" x14ac:dyDescent="0.2">
      <c r="B564" s="245" t="s">
        <v>236</v>
      </c>
      <c r="C564" s="246" t="s">
        <v>1704</v>
      </c>
      <c r="D564" s="244" t="s">
        <v>2</v>
      </c>
      <c r="E564" s="305">
        <v>97714.233985527055</v>
      </c>
      <c r="G564" s="193"/>
    </row>
    <row r="565" spans="2:7" ht="15" customHeight="1" x14ac:dyDescent="0.2">
      <c r="B565" s="245" t="s">
        <v>245</v>
      </c>
      <c r="C565" s="246" t="s">
        <v>1705</v>
      </c>
      <c r="D565" s="244" t="s">
        <v>2</v>
      </c>
      <c r="E565" s="305">
        <v>47656.496764652387</v>
      </c>
      <c r="G565" s="193"/>
    </row>
    <row r="566" spans="2:7" ht="15" customHeight="1" x14ac:dyDescent="0.2">
      <c r="B566" s="245" t="s">
        <v>281</v>
      </c>
      <c r="C566" s="246" t="s">
        <v>1706</v>
      </c>
      <c r="D566" s="244" t="s">
        <v>4</v>
      </c>
      <c r="E566" s="305">
        <v>5642.3242946624832</v>
      </c>
      <c r="G566" s="193"/>
    </row>
    <row r="567" spans="2:7" ht="15" customHeight="1" x14ac:dyDescent="0.2">
      <c r="B567" s="245" t="s">
        <v>254</v>
      </c>
      <c r="C567" s="246" t="s">
        <v>1707</v>
      </c>
      <c r="D567" s="244" t="s">
        <v>2</v>
      </c>
      <c r="E567" s="305">
        <v>5925.2738145683061</v>
      </c>
      <c r="G567" s="193"/>
    </row>
    <row r="568" spans="2:7" ht="15" customHeight="1" x14ac:dyDescent="0.2">
      <c r="B568" s="245" t="s">
        <v>224</v>
      </c>
      <c r="C568" s="246" t="s">
        <v>1708</v>
      </c>
      <c r="D568" s="244" t="s">
        <v>2</v>
      </c>
      <c r="E568" s="305">
        <v>132384.76587916588</v>
      </c>
      <c r="G568" s="193"/>
    </row>
    <row r="569" spans="2:7" ht="15" customHeight="1" x14ac:dyDescent="0.2">
      <c r="B569" s="242" t="s">
        <v>253</v>
      </c>
      <c r="C569" s="243" t="s">
        <v>1709</v>
      </c>
      <c r="D569" s="244" t="s">
        <v>2</v>
      </c>
      <c r="E569" s="305">
        <v>3102.3909379302668</v>
      </c>
      <c r="G569" s="193"/>
    </row>
    <row r="570" spans="2:7" ht="15" customHeight="1" x14ac:dyDescent="0.2">
      <c r="B570" s="242" t="s">
        <v>241</v>
      </c>
      <c r="C570" s="243" t="s">
        <v>1710</v>
      </c>
      <c r="D570" s="244" t="s">
        <v>2</v>
      </c>
      <c r="E570" s="305">
        <v>163175.50572727705</v>
      </c>
      <c r="G570" s="193"/>
    </row>
    <row r="571" spans="2:7" ht="15" customHeight="1" x14ac:dyDescent="0.2">
      <c r="B571" s="242" t="s">
        <v>240</v>
      </c>
      <c r="C571" s="243" t="s">
        <v>1711</v>
      </c>
      <c r="D571" s="244" t="s">
        <v>2</v>
      </c>
      <c r="E571" s="305">
        <v>148013.94146817544</v>
      </c>
      <c r="G571" s="193"/>
    </row>
    <row r="572" spans="2:7" ht="15" customHeight="1" x14ac:dyDescent="0.2">
      <c r="B572" s="242" t="s">
        <v>239</v>
      </c>
      <c r="C572" s="243" t="s">
        <v>1712</v>
      </c>
      <c r="D572" s="244" t="s">
        <v>2</v>
      </c>
      <c r="E572" s="305">
        <v>120024.42278113739</v>
      </c>
      <c r="G572" s="193"/>
    </row>
    <row r="573" spans="2:7" ht="15" customHeight="1" x14ac:dyDescent="0.2">
      <c r="B573" s="245" t="s">
        <v>238</v>
      </c>
      <c r="C573" s="246" t="s">
        <v>1713</v>
      </c>
      <c r="D573" s="244" t="s">
        <v>2</v>
      </c>
      <c r="E573" s="305">
        <v>265088.12387352047</v>
      </c>
      <c r="G573" s="193"/>
    </row>
    <row r="574" spans="2:7" ht="15" customHeight="1" x14ac:dyDescent="0.2">
      <c r="B574" s="242" t="s">
        <v>234</v>
      </c>
      <c r="C574" s="243" t="s">
        <v>1714</v>
      </c>
      <c r="D574" s="244" t="s">
        <v>2</v>
      </c>
      <c r="E574" s="305">
        <v>12296.51527370204</v>
      </c>
      <c r="G574" s="193"/>
    </row>
    <row r="575" spans="2:7" ht="15" customHeight="1" x14ac:dyDescent="0.2">
      <c r="B575" s="245" t="s">
        <v>233</v>
      </c>
      <c r="C575" s="246" t="s">
        <v>1715</v>
      </c>
      <c r="D575" s="244" t="s">
        <v>2</v>
      </c>
      <c r="E575" s="305">
        <v>13253.170983594509</v>
      </c>
      <c r="G575" s="193"/>
    </row>
    <row r="576" spans="2:7" ht="15" customHeight="1" x14ac:dyDescent="0.2">
      <c r="B576" s="245" t="s">
        <v>232</v>
      </c>
      <c r="C576" s="246" t="s">
        <v>1716</v>
      </c>
      <c r="D576" s="244" t="s">
        <v>2</v>
      </c>
      <c r="E576" s="305">
        <v>15559.19214218299</v>
      </c>
      <c r="G576" s="193"/>
    </row>
    <row r="577" spans="2:7" ht="15" customHeight="1" x14ac:dyDescent="0.2">
      <c r="B577" s="242" t="s">
        <v>231</v>
      </c>
      <c r="C577" s="243" t="s">
        <v>1717</v>
      </c>
      <c r="D577" s="244" t="s">
        <v>2</v>
      </c>
      <c r="E577" s="305">
        <v>18975.732992263496</v>
      </c>
      <c r="G577" s="193"/>
    </row>
    <row r="578" spans="2:7" ht="15" customHeight="1" x14ac:dyDescent="0.2">
      <c r="B578" s="242" t="s">
        <v>230</v>
      </c>
      <c r="C578" s="243" t="s">
        <v>1718</v>
      </c>
      <c r="D578" s="244" t="s">
        <v>2</v>
      </c>
      <c r="E578" s="305">
        <v>20965.51334202175</v>
      </c>
      <c r="G578" s="193"/>
    </row>
    <row r="579" spans="2:7" ht="15" customHeight="1" x14ac:dyDescent="0.2">
      <c r="B579" s="242" t="s">
        <v>252</v>
      </c>
      <c r="C579" s="243" t="s">
        <v>1719</v>
      </c>
      <c r="D579" s="244" t="s">
        <v>2</v>
      </c>
      <c r="E579" s="305">
        <v>4456.6126140857396</v>
      </c>
      <c r="G579" s="193"/>
    </row>
    <row r="580" spans="2:7" ht="15" customHeight="1" x14ac:dyDescent="0.2">
      <c r="B580" s="245" t="s">
        <v>229</v>
      </c>
      <c r="C580" s="249" t="s">
        <v>1758</v>
      </c>
      <c r="D580" s="244" t="s">
        <v>2</v>
      </c>
      <c r="E580" s="305">
        <v>12144.769123049327</v>
      </c>
      <c r="G580" s="193"/>
    </row>
    <row r="581" spans="2:7" ht="15" customHeight="1" x14ac:dyDescent="0.2">
      <c r="B581" s="242" t="s">
        <v>228</v>
      </c>
      <c r="C581" s="243" t="s">
        <v>1720</v>
      </c>
      <c r="D581" s="244" t="s">
        <v>2</v>
      </c>
      <c r="E581" s="305">
        <v>28986.324644040735</v>
      </c>
      <c r="G581" s="193"/>
    </row>
    <row r="582" spans="2:7" ht="15" customHeight="1" x14ac:dyDescent="0.2">
      <c r="B582" s="242" t="s">
        <v>251</v>
      </c>
      <c r="C582" s="243" t="s">
        <v>1721</v>
      </c>
      <c r="D582" s="244" t="s">
        <v>2</v>
      </c>
      <c r="E582" s="305">
        <v>6468.0673767137323</v>
      </c>
      <c r="G582" s="193"/>
    </row>
    <row r="583" spans="2:7" ht="15" customHeight="1" x14ac:dyDescent="0.2">
      <c r="B583" s="245" t="s">
        <v>250</v>
      </c>
      <c r="C583" s="249" t="s">
        <v>1722</v>
      </c>
      <c r="D583" s="244" t="s">
        <v>2</v>
      </c>
      <c r="E583" s="305">
        <v>13969.284097231137</v>
      </c>
      <c r="G583" s="193"/>
    </row>
    <row r="584" spans="2:7" ht="15" customHeight="1" x14ac:dyDescent="0.2">
      <c r="B584" s="245" t="s">
        <v>211</v>
      </c>
      <c r="C584" s="246" t="s">
        <v>1723</v>
      </c>
      <c r="D584" s="244" t="s">
        <v>2</v>
      </c>
      <c r="E584" s="305">
        <v>171954.47705873576</v>
      </c>
      <c r="G584" s="193"/>
    </row>
    <row r="585" spans="2:7" ht="15" customHeight="1" x14ac:dyDescent="0.2">
      <c r="B585" s="242" t="s">
        <v>227</v>
      </c>
      <c r="C585" s="243" t="s">
        <v>1724</v>
      </c>
      <c r="D585" s="244" t="s">
        <v>2</v>
      </c>
      <c r="E585" s="305">
        <v>10115.730427814316</v>
      </c>
      <c r="G585" s="193"/>
    </row>
    <row r="586" spans="2:7" ht="15" customHeight="1" x14ac:dyDescent="0.2">
      <c r="B586" s="242" t="s">
        <v>249</v>
      </c>
      <c r="C586" s="243" t="s">
        <v>1725</v>
      </c>
      <c r="D586" s="244" t="s">
        <v>2</v>
      </c>
      <c r="E586" s="305">
        <v>1054.8688393417103</v>
      </c>
      <c r="G586" s="193"/>
    </row>
    <row r="587" spans="2:7" ht="15" customHeight="1" x14ac:dyDescent="0.2">
      <c r="B587" s="242" t="s">
        <v>222</v>
      </c>
      <c r="C587" s="243" t="s">
        <v>1726</v>
      </c>
      <c r="D587" s="244" t="s">
        <v>3</v>
      </c>
      <c r="E587" s="305">
        <v>253165.51269667008</v>
      </c>
      <c r="G587" s="193"/>
    </row>
    <row r="588" spans="2:7" ht="15" customHeight="1" x14ac:dyDescent="0.2">
      <c r="B588" s="245" t="s">
        <v>221</v>
      </c>
      <c r="C588" s="246" t="s">
        <v>1727</v>
      </c>
      <c r="D588" s="244" t="s">
        <v>3</v>
      </c>
      <c r="E588" s="305">
        <v>484495.52878366859</v>
      </c>
      <c r="G588" s="193"/>
    </row>
    <row r="589" spans="2:7" ht="15" customHeight="1" x14ac:dyDescent="0.2">
      <c r="B589" s="242" t="s">
        <v>220</v>
      </c>
      <c r="C589" s="243" t="s">
        <v>1728</v>
      </c>
      <c r="D589" s="244" t="s">
        <v>3</v>
      </c>
      <c r="E589" s="305">
        <v>2917663.8010354489</v>
      </c>
      <c r="G589" s="193"/>
    </row>
    <row r="590" spans="2:7" ht="15" customHeight="1" x14ac:dyDescent="0.2">
      <c r="B590" s="242" t="s">
        <v>219</v>
      </c>
      <c r="C590" s="243" t="s">
        <v>1729</v>
      </c>
      <c r="D590" s="244" t="s">
        <v>3</v>
      </c>
      <c r="E590" s="305">
        <v>3681405.2077770829</v>
      </c>
      <c r="G590" s="193"/>
    </row>
    <row r="591" spans="2:7" ht="15" customHeight="1" x14ac:dyDescent="0.2">
      <c r="B591" s="242" t="s">
        <v>218</v>
      </c>
      <c r="C591" s="243" t="s">
        <v>1730</v>
      </c>
      <c r="D591" s="244" t="s">
        <v>3</v>
      </c>
      <c r="E591" s="305">
        <v>4423.5807702523607</v>
      </c>
      <c r="G591" s="193"/>
    </row>
    <row r="592" spans="2:7" ht="15" customHeight="1" x14ac:dyDescent="0.2">
      <c r="B592" s="245" t="s">
        <v>248</v>
      </c>
      <c r="C592" s="246" t="s">
        <v>1731</v>
      </c>
      <c r="D592" s="244" t="s">
        <v>2</v>
      </c>
      <c r="E592" s="305">
        <v>8408.430731315837</v>
      </c>
      <c r="G592" s="193"/>
    </row>
    <row r="593" spans="2:7" ht="15" customHeight="1" x14ac:dyDescent="0.2">
      <c r="B593" s="245" t="s">
        <v>226</v>
      </c>
      <c r="C593" s="246" t="s">
        <v>2035</v>
      </c>
      <c r="D593" s="244" t="s">
        <v>2</v>
      </c>
      <c r="E593" s="305">
        <v>20918.786514353342</v>
      </c>
      <c r="G593" s="193"/>
    </row>
    <row r="594" spans="2:7" ht="15" customHeight="1" x14ac:dyDescent="0.2">
      <c r="B594" s="245" t="s">
        <v>448</v>
      </c>
      <c r="C594" s="249" t="s">
        <v>449</v>
      </c>
      <c r="D594" s="244" t="s">
        <v>2</v>
      </c>
      <c r="E594" s="305">
        <v>2009.1778190114442</v>
      </c>
      <c r="G594" s="193"/>
    </row>
    <row r="595" spans="2:7" ht="15" customHeight="1" x14ac:dyDescent="0.2">
      <c r="B595" s="245" t="s">
        <v>446</v>
      </c>
      <c r="C595" s="249" t="s">
        <v>447</v>
      </c>
      <c r="D595" s="244" t="s">
        <v>2</v>
      </c>
      <c r="E595" s="305">
        <v>3083.6888257238761</v>
      </c>
      <c r="G595" s="193"/>
    </row>
    <row r="596" spans="2:7" ht="15" customHeight="1" x14ac:dyDescent="0.2">
      <c r="B596" s="245" t="s">
        <v>444</v>
      </c>
      <c r="C596" s="249" t="s">
        <v>1186</v>
      </c>
      <c r="D596" s="244" t="s">
        <v>2</v>
      </c>
      <c r="E596" s="305">
        <v>1581.6685342309618</v>
      </c>
      <c r="G596" s="193"/>
    </row>
    <row r="597" spans="2:7" ht="15" customHeight="1" x14ac:dyDescent="0.2">
      <c r="B597" s="245" t="s">
        <v>442</v>
      </c>
      <c r="C597" s="249" t="s">
        <v>443</v>
      </c>
      <c r="D597" s="244" t="s">
        <v>2</v>
      </c>
      <c r="E597" s="305">
        <v>2098.9058936928959</v>
      </c>
      <c r="G597" s="193"/>
    </row>
    <row r="598" spans="2:7" ht="15" customHeight="1" x14ac:dyDescent="0.2">
      <c r="B598" s="245" t="s">
        <v>440</v>
      </c>
      <c r="C598" s="249" t="s">
        <v>441</v>
      </c>
      <c r="D598" s="244" t="s">
        <v>2</v>
      </c>
      <c r="E598" s="305">
        <v>1476.6079645897055</v>
      </c>
      <c r="G598" s="193"/>
    </row>
    <row r="599" spans="2:7" ht="15" customHeight="1" x14ac:dyDescent="0.2">
      <c r="B599" s="245" t="s">
        <v>438</v>
      </c>
      <c r="C599" s="249" t="s">
        <v>1187</v>
      </c>
      <c r="D599" s="244" t="s">
        <v>2</v>
      </c>
      <c r="E599" s="305">
        <v>318.33280394705253</v>
      </c>
      <c r="G599" s="193"/>
    </row>
    <row r="600" spans="2:7" ht="15" customHeight="1" x14ac:dyDescent="0.2">
      <c r="B600" s="245" t="s">
        <v>436</v>
      </c>
      <c r="C600" s="249" t="s">
        <v>1188</v>
      </c>
      <c r="D600" s="244" t="s">
        <v>2</v>
      </c>
      <c r="E600" s="305">
        <v>490.76060168118158</v>
      </c>
      <c r="G600" s="193"/>
    </row>
    <row r="601" spans="2:7" ht="15" customHeight="1" x14ac:dyDescent="0.2">
      <c r="B601" s="245" t="s">
        <v>434</v>
      </c>
      <c r="C601" s="249" t="s">
        <v>1189</v>
      </c>
      <c r="D601" s="244" t="s">
        <v>2</v>
      </c>
      <c r="E601" s="305">
        <v>845.31586541740114</v>
      </c>
      <c r="G601" s="193"/>
    </row>
    <row r="602" spans="2:7" ht="15" customHeight="1" x14ac:dyDescent="0.2">
      <c r="B602" s="245" t="s">
        <v>432</v>
      </c>
      <c r="C602" s="249" t="s">
        <v>1190</v>
      </c>
      <c r="D602" s="244" t="s">
        <v>2</v>
      </c>
      <c r="E602" s="305">
        <v>1121.1240064267356</v>
      </c>
      <c r="G602" s="193"/>
    </row>
    <row r="603" spans="2:7" ht="15" customHeight="1" x14ac:dyDescent="0.2">
      <c r="B603" s="245" t="s">
        <v>1191</v>
      </c>
      <c r="C603" s="249" t="s">
        <v>1192</v>
      </c>
      <c r="D603" s="244" t="s">
        <v>2</v>
      </c>
      <c r="E603" s="305">
        <v>15482.955851358032</v>
      </c>
      <c r="G603" s="193"/>
    </row>
    <row r="604" spans="2:7" ht="15" customHeight="1" x14ac:dyDescent="0.2">
      <c r="B604" s="245" t="s">
        <v>430</v>
      </c>
      <c r="C604" s="249" t="s">
        <v>1193</v>
      </c>
      <c r="D604" s="244" t="s">
        <v>2</v>
      </c>
      <c r="E604" s="305">
        <v>275.43678510497375</v>
      </c>
      <c r="G604" s="193"/>
    </row>
    <row r="605" spans="2:7" ht="15" customHeight="1" x14ac:dyDescent="0.2">
      <c r="B605" s="245" t="s">
        <v>428</v>
      </c>
      <c r="C605" s="249" t="s">
        <v>1194</v>
      </c>
      <c r="D605" s="244" t="s">
        <v>2</v>
      </c>
      <c r="E605" s="305">
        <v>372.28746010036764</v>
      </c>
      <c r="G605" s="193"/>
    </row>
    <row r="606" spans="2:7" ht="15" customHeight="1" x14ac:dyDescent="0.2">
      <c r="B606" s="245" t="s">
        <v>426</v>
      </c>
      <c r="C606" s="249" t="s">
        <v>1195</v>
      </c>
      <c r="D606" s="244" t="s">
        <v>2</v>
      </c>
      <c r="E606" s="305">
        <v>7154.2563939048887</v>
      </c>
      <c r="G606" s="193"/>
    </row>
    <row r="607" spans="2:7" ht="15" customHeight="1" x14ac:dyDescent="0.2">
      <c r="B607" s="245" t="s">
        <v>424</v>
      </c>
      <c r="C607" s="249" t="s">
        <v>1196</v>
      </c>
      <c r="D607" s="244" t="s">
        <v>2</v>
      </c>
      <c r="E607" s="305">
        <v>1302.44438342936</v>
      </c>
      <c r="G607" s="193"/>
    </row>
    <row r="608" spans="2:7" ht="15" customHeight="1" x14ac:dyDescent="0.2">
      <c r="B608" s="245" t="s">
        <v>422</v>
      </c>
      <c r="C608" s="249" t="s">
        <v>1197</v>
      </c>
      <c r="D608" s="244" t="s">
        <v>2</v>
      </c>
      <c r="E608" s="305">
        <v>2078.266365197383</v>
      </c>
      <c r="G608" s="193"/>
    </row>
    <row r="609" spans="2:7" ht="15" customHeight="1" x14ac:dyDescent="0.2">
      <c r="B609" s="245" t="s">
        <v>420</v>
      </c>
      <c r="C609" s="249" t="s">
        <v>1198</v>
      </c>
      <c r="D609" s="244" t="s">
        <v>2</v>
      </c>
      <c r="E609" s="305">
        <v>2319.109531046709</v>
      </c>
      <c r="G609" s="193"/>
    </row>
    <row r="610" spans="2:7" ht="15" customHeight="1" x14ac:dyDescent="0.2">
      <c r="B610" s="245" t="s">
        <v>418</v>
      </c>
      <c r="C610" s="249" t="s">
        <v>1199</v>
      </c>
      <c r="D610" s="244" t="s">
        <v>2</v>
      </c>
      <c r="E610" s="305">
        <v>621.16119686795116</v>
      </c>
      <c r="G610" s="193"/>
    </row>
    <row r="611" spans="2:7" ht="15" customHeight="1" x14ac:dyDescent="0.2">
      <c r="B611" s="245" t="s">
        <v>416</v>
      </c>
      <c r="C611" s="249" t="s">
        <v>1200</v>
      </c>
      <c r="D611" s="244" t="s">
        <v>2</v>
      </c>
      <c r="E611" s="305">
        <v>951.05789335923748</v>
      </c>
      <c r="G611" s="193"/>
    </row>
    <row r="612" spans="2:7" ht="15" customHeight="1" x14ac:dyDescent="0.2">
      <c r="B612" s="245" t="s">
        <v>414</v>
      </c>
      <c r="C612" s="249" t="s">
        <v>415</v>
      </c>
      <c r="D612" s="244" t="s">
        <v>2</v>
      </c>
      <c r="E612" s="305">
        <v>7450.3966437132331</v>
      </c>
      <c r="G612" s="193"/>
    </row>
    <row r="613" spans="2:7" ht="15" customHeight="1" x14ac:dyDescent="0.2">
      <c r="B613" s="245" t="s">
        <v>412</v>
      </c>
      <c r="C613" s="249" t="s">
        <v>413</v>
      </c>
      <c r="D613" s="244" t="s">
        <v>2</v>
      </c>
      <c r="E613" s="305">
        <v>9535.7111430074219</v>
      </c>
      <c r="G613" s="193"/>
    </row>
    <row r="614" spans="2:7" ht="15" customHeight="1" x14ac:dyDescent="0.2">
      <c r="B614" s="245" t="s">
        <v>410</v>
      </c>
      <c r="C614" s="249" t="s">
        <v>411</v>
      </c>
      <c r="D614" s="244" t="s">
        <v>2</v>
      </c>
      <c r="E614" s="305">
        <v>16434.218048775012</v>
      </c>
      <c r="G614" s="193"/>
    </row>
    <row r="615" spans="2:7" ht="15" customHeight="1" x14ac:dyDescent="0.2">
      <c r="B615" s="245" t="s">
        <v>408</v>
      </c>
      <c r="C615" s="249" t="s">
        <v>1201</v>
      </c>
      <c r="D615" s="244" t="s">
        <v>2</v>
      </c>
      <c r="E615" s="305">
        <v>4954.1279664044378</v>
      </c>
      <c r="G615" s="193"/>
    </row>
    <row r="616" spans="2:7" ht="15" customHeight="1" x14ac:dyDescent="0.2">
      <c r="B616" s="242" t="s">
        <v>407</v>
      </c>
      <c r="C616" s="243" t="s">
        <v>1732</v>
      </c>
      <c r="D616" s="244" t="s">
        <v>2</v>
      </c>
      <c r="E616" s="305">
        <v>10185.85253524978</v>
      </c>
      <c r="G616" s="193"/>
    </row>
    <row r="617" spans="2:7" ht="15" customHeight="1" x14ac:dyDescent="0.2">
      <c r="B617" s="242" t="s">
        <v>247</v>
      </c>
      <c r="C617" s="243" t="s">
        <v>1733</v>
      </c>
      <c r="D617" s="244" t="s">
        <v>2</v>
      </c>
      <c r="E617" s="305">
        <v>10758.431133423252</v>
      </c>
      <c r="G617" s="193"/>
    </row>
    <row r="618" spans="2:7" ht="15" customHeight="1" x14ac:dyDescent="0.2">
      <c r="B618" s="245" t="s">
        <v>401</v>
      </c>
      <c r="C618" s="246" t="s">
        <v>1734</v>
      </c>
      <c r="D618" s="244" t="s">
        <v>4</v>
      </c>
      <c r="E618" s="305">
        <v>567401.82639320765</v>
      </c>
      <c r="G618" s="193"/>
    </row>
    <row r="619" spans="2:7" ht="15" customHeight="1" x14ac:dyDescent="0.2">
      <c r="B619" s="250" t="s">
        <v>280</v>
      </c>
      <c r="C619" s="251" t="s">
        <v>1735</v>
      </c>
      <c r="D619" s="244" t="s">
        <v>4</v>
      </c>
      <c r="E619" s="305">
        <v>674995.23724287946</v>
      </c>
      <c r="G619" s="193"/>
    </row>
    <row r="620" spans="2:7" ht="15" customHeight="1" x14ac:dyDescent="0.2">
      <c r="B620" s="245" t="s">
        <v>203</v>
      </c>
      <c r="C620" s="246" t="s">
        <v>1736</v>
      </c>
      <c r="D620" s="244" t="s">
        <v>3</v>
      </c>
      <c r="E620" s="305">
        <v>8493.1981072238377</v>
      </c>
      <c r="G620" s="193"/>
    </row>
    <row r="621" spans="2:7" ht="15" customHeight="1" x14ac:dyDescent="0.2">
      <c r="B621" s="245" t="s">
        <v>202</v>
      </c>
      <c r="C621" s="246" t="s">
        <v>1737</v>
      </c>
      <c r="D621" s="244" t="s">
        <v>3</v>
      </c>
      <c r="E621" s="305">
        <v>15614.056946395427</v>
      </c>
      <c r="G621" s="193"/>
    </row>
    <row r="622" spans="2:7" ht="15" customHeight="1" x14ac:dyDescent="0.2">
      <c r="B622" s="245" t="s">
        <v>208</v>
      </c>
      <c r="C622" s="246" t="s">
        <v>1738</v>
      </c>
      <c r="D622" s="244" t="s">
        <v>3</v>
      </c>
      <c r="E622" s="305">
        <v>4861.7822702742742</v>
      </c>
      <c r="G622" s="193"/>
    </row>
    <row r="623" spans="2:7" ht="15" customHeight="1" x14ac:dyDescent="0.2">
      <c r="B623" s="242" t="s">
        <v>196</v>
      </c>
      <c r="C623" s="243" t="s">
        <v>1739</v>
      </c>
      <c r="D623" s="244" t="s">
        <v>4</v>
      </c>
      <c r="E623" s="305">
        <v>4618.2360490741376</v>
      </c>
      <c r="G623" s="193"/>
    </row>
    <row r="624" spans="2:7" ht="15" customHeight="1" x14ac:dyDescent="0.2">
      <c r="B624" s="242" t="s">
        <v>195</v>
      </c>
      <c r="C624" s="243" t="s">
        <v>1740</v>
      </c>
      <c r="D624" s="244" t="s">
        <v>4</v>
      </c>
      <c r="E624" s="305">
        <v>3929.9095120496086</v>
      </c>
      <c r="G624" s="193"/>
    </row>
    <row r="625" spans="2:7" ht="15" customHeight="1" x14ac:dyDescent="0.2">
      <c r="B625" s="245" t="s">
        <v>207</v>
      </c>
      <c r="C625" s="246" t="s">
        <v>1741</v>
      </c>
      <c r="D625" s="244" t="s">
        <v>3</v>
      </c>
      <c r="E625" s="305">
        <v>5180.8366619928329</v>
      </c>
      <c r="G625" s="193"/>
    </row>
    <row r="626" spans="2:7" ht="15" customHeight="1" x14ac:dyDescent="0.2">
      <c r="B626" s="245" t="s">
        <v>205</v>
      </c>
      <c r="C626" s="246" t="s">
        <v>1742</v>
      </c>
      <c r="D626" s="244" t="s">
        <v>3</v>
      </c>
      <c r="E626" s="305">
        <v>6440.198010920848</v>
      </c>
      <c r="G626" s="193"/>
    </row>
    <row r="627" spans="2:7" ht="15" customHeight="1" x14ac:dyDescent="0.2">
      <c r="B627" s="245" t="s">
        <v>199</v>
      </c>
      <c r="C627" s="246" t="s">
        <v>1743</v>
      </c>
      <c r="D627" s="244" t="s">
        <v>2</v>
      </c>
      <c r="E627" s="305">
        <v>1101.8027123513345</v>
      </c>
      <c r="G627" s="193"/>
    </row>
    <row r="628" spans="2:7" ht="15" customHeight="1" x14ac:dyDescent="0.2">
      <c r="B628" s="245" t="s">
        <v>198</v>
      </c>
      <c r="C628" s="246" t="s">
        <v>1744</v>
      </c>
      <c r="D628" s="244" t="s">
        <v>2</v>
      </c>
      <c r="E628" s="305">
        <v>2845.5736547234815</v>
      </c>
      <c r="G628" s="193"/>
    </row>
    <row r="629" spans="2:7" ht="15" customHeight="1" x14ac:dyDescent="0.2">
      <c r="B629" s="245" t="s">
        <v>188</v>
      </c>
      <c r="C629" s="246" t="s">
        <v>1745</v>
      </c>
      <c r="D629" s="244" t="s">
        <v>3</v>
      </c>
      <c r="E629" s="305">
        <v>34956.943524703733</v>
      </c>
      <c r="G629" s="193"/>
    </row>
    <row r="630" spans="2:7" ht="15" customHeight="1" x14ac:dyDescent="0.2">
      <c r="B630" s="245" t="s">
        <v>192</v>
      </c>
      <c r="C630" s="246" t="s">
        <v>1746</v>
      </c>
      <c r="D630" s="244" t="s">
        <v>3</v>
      </c>
      <c r="E630" s="305">
        <v>56838.639164747154</v>
      </c>
      <c r="G630" s="193"/>
    </row>
    <row r="631" spans="2:7" ht="15" customHeight="1" x14ac:dyDescent="0.2">
      <c r="B631" s="245" t="s">
        <v>187</v>
      </c>
      <c r="C631" s="246" t="s">
        <v>1747</v>
      </c>
      <c r="D631" s="244" t="s">
        <v>3</v>
      </c>
      <c r="E631" s="305">
        <v>29347.054450615378</v>
      </c>
      <c r="G631" s="193"/>
    </row>
    <row r="632" spans="2:7" ht="15" customHeight="1" x14ac:dyDescent="0.2">
      <c r="B632" s="245" t="s">
        <v>190</v>
      </c>
      <c r="C632" s="246" t="s">
        <v>1748</v>
      </c>
      <c r="D632" s="244" t="s">
        <v>3</v>
      </c>
      <c r="E632" s="305">
        <v>19891.721580079069</v>
      </c>
      <c r="G632" s="193"/>
    </row>
    <row r="633" spans="2:7" ht="15" customHeight="1" x14ac:dyDescent="0.2">
      <c r="B633" s="242" t="s">
        <v>186</v>
      </c>
      <c r="C633" s="243" t="s">
        <v>1749</v>
      </c>
      <c r="D633" s="244" t="s">
        <v>3</v>
      </c>
      <c r="E633" s="305">
        <v>60551.407121201424</v>
      </c>
      <c r="G633" s="193"/>
    </row>
    <row r="634" spans="2:7" ht="15" customHeight="1" x14ac:dyDescent="0.2">
      <c r="B634" s="242" t="s">
        <v>185</v>
      </c>
      <c r="C634" s="243" t="s">
        <v>1750</v>
      </c>
      <c r="D634" s="244" t="s">
        <v>3</v>
      </c>
      <c r="E634" s="305">
        <v>61015.744345918625</v>
      </c>
      <c r="G634" s="193"/>
    </row>
    <row r="635" spans="2:7" ht="15" customHeight="1" thickBot="1" x14ac:dyDescent="0.25">
      <c r="B635" s="257" t="s">
        <v>184</v>
      </c>
      <c r="C635" s="258" t="s">
        <v>1751</v>
      </c>
      <c r="D635" s="259" t="s">
        <v>3</v>
      </c>
      <c r="E635" s="306">
        <v>155440.27647219921</v>
      </c>
      <c r="G635" s="193"/>
    </row>
    <row r="636" spans="2:7" ht="15" customHeight="1" x14ac:dyDescent="0.2">
      <c r="B636" s="134"/>
      <c r="C636" s="134"/>
      <c r="D636" s="135"/>
      <c r="E636" s="194"/>
      <c r="G636" s="193"/>
    </row>
    <row r="637" spans="2:7" ht="15" customHeight="1" x14ac:dyDescent="0.25">
      <c r="B637" s="134"/>
      <c r="C637" s="134"/>
      <c r="D637" s="135"/>
      <c r="E637" s="213">
        <f>SUM(E8:E636)</f>
        <v>21916304196.099281</v>
      </c>
      <c r="F637" s="210"/>
      <c r="G637" s="193"/>
    </row>
    <row r="638" spans="2:7" ht="15" customHeight="1" x14ac:dyDescent="0.2">
      <c r="B638" s="134"/>
      <c r="C638" s="134"/>
      <c r="D638" s="135"/>
      <c r="E638" s="262"/>
    </row>
    <row r="639" spans="2:7" ht="15" customHeight="1" x14ac:dyDescent="0.2">
      <c r="B639" s="134"/>
      <c r="C639" s="134"/>
      <c r="D639" s="135"/>
      <c r="E639" s="194"/>
    </row>
    <row r="641" spans="2:5" ht="15" customHeight="1" x14ac:dyDescent="0.2">
      <c r="B641" s="134"/>
      <c r="C641" s="134"/>
      <c r="D641" s="135"/>
      <c r="E641" s="194"/>
    </row>
    <row r="642" spans="2:5" ht="15" customHeight="1" x14ac:dyDescent="0.2">
      <c r="B642" s="134"/>
      <c r="C642" s="134"/>
      <c r="D642" s="135"/>
      <c r="E642" s="194"/>
    </row>
    <row r="643" spans="2:5" ht="15" customHeight="1" x14ac:dyDescent="0.2">
      <c r="B643" s="134"/>
      <c r="C643" s="134"/>
      <c r="D643" s="135"/>
      <c r="E643" s="194"/>
    </row>
    <row r="644" spans="2:5" ht="15" customHeight="1" x14ac:dyDescent="0.2">
      <c r="B644" s="260" t="s">
        <v>2038</v>
      </c>
      <c r="C644" s="134" t="s">
        <v>2041</v>
      </c>
      <c r="D644" s="135"/>
      <c r="E644" s="194"/>
    </row>
    <row r="645" spans="2:5" ht="15" customHeight="1" x14ac:dyDescent="0.2">
      <c r="B645" s="134"/>
      <c r="C645" s="134"/>
      <c r="D645" s="135"/>
      <c r="E645" s="194"/>
    </row>
    <row r="646" spans="2:5" ht="15" customHeight="1" x14ac:dyDescent="0.2">
      <c r="B646" s="134"/>
      <c r="C646" s="134"/>
      <c r="D646" s="135"/>
      <c r="E646" s="194"/>
    </row>
    <row r="647" spans="2:5" ht="15" customHeight="1" x14ac:dyDescent="0.2">
      <c r="B647" s="134"/>
      <c r="C647" s="134"/>
      <c r="D647" s="135"/>
      <c r="E647" s="194"/>
    </row>
    <row r="648" spans="2:5" ht="15" customHeight="1" x14ac:dyDescent="0.2">
      <c r="B648" s="134"/>
      <c r="C648" s="134"/>
      <c r="D648" s="135"/>
      <c r="E648" s="194"/>
    </row>
    <row r="649" spans="2:5" ht="15" customHeight="1" x14ac:dyDescent="0.2">
      <c r="B649" s="134"/>
      <c r="C649" s="134"/>
      <c r="D649" s="135"/>
      <c r="E649" s="194"/>
    </row>
    <row r="650" spans="2:5" ht="15" customHeight="1" x14ac:dyDescent="0.2">
      <c r="D650" s="135"/>
      <c r="E650" s="194"/>
    </row>
    <row r="651" spans="2:5" ht="15" customHeight="1" x14ac:dyDescent="0.2">
      <c r="B651" s="134"/>
      <c r="C651" s="134"/>
      <c r="D651" s="135"/>
      <c r="E651" s="194"/>
    </row>
    <row r="652" spans="2:5" ht="15" customHeight="1" x14ac:dyDescent="0.2">
      <c r="B652" s="134"/>
      <c r="C652" s="134"/>
      <c r="D652" s="135"/>
      <c r="E652" s="194"/>
    </row>
    <row r="653" spans="2:5" ht="15" customHeight="1" x14ac:dyDescent="0.2">
      <c r="B653" s="134"/>
      <c r="C653" s="134"/>
      <c r="D653" s="135"/>
      <c r="E653" s="194"/>
    </row>
    <row r="654" spans="2:5" ht="15" customHeight="1" x14ac:dyDescent="0.2">
      <c r="B654" s="134"/>
      <c r="C654" s="134"/>
      <c r="D654" s="135"/>
      <c r="E654" s="194"/>
    </row>
    <row r="655" spans="2:5" ht="15" customHeight="1" x14ac:dyDescent="0.2">
      <c r="B655" s="134"/>
      <c r="C655" s="134"/>
      <c r="D655" s="135"/>
      <c r="E655" s="194"/>
    </row>
    <row r="656" spans="2:5" ht="15" customHeight="1" x14ac:dyDescent="0.2">
      <c r="B656" s="134"/>
      <c r="C656" s="134"/>
      <c r="D656" s="135"/>
      <c r="E656" s="194"/>
    </row>
    <row r="657" spans="2:5" ht="15" customHeight="1" x14ac:dyDescent="0.2">
      <c r="B657" s="134"/>
      <c r="C657" s="134"/>
      <c r="D657" s="135"/>
      <c r="E657" s="194"/>
    </row>
    <row r="658" spans="2:5" ht="15" customHeight="1" x14ac:dyDescent="0.2">
      <c r="B658" s="134"/>
      <c r="C658" s="134"/>
      <c r="D658" s="135"/>
      <c r="E658" s="194"/>
    </row>
    <row r="659" spans="2:5" ht="15" customHeight="1" x14ac:dyDescent="0.2">
      <c r="B659" s="134"/>
      <c r="C659" s="134"/>
      <c r="D659" s="135"/>
      <c r="E659" s="194"/>
    </row>
    <row r="660" spans="2:5" ht="15" customHeight="1" x14ac:dyDescent="0.2">
      <c r="B660" s="134"/>
      <c r="C660" s="134"/>
      <c r="D660" s="135"/>
      <c r="E660" s="194"/>
    </row>
    <row r="661" spans="2:5" ht="15" customHeight="1" x14ac:dyDescent="0.2">
      <c r="B661" s="134"/>
      <c r="C661" s="134"/>
      <c r="D661" s="135"/>
      <c r="E661" s="194"/>
    </row>
    <row r="662" spans="2:5" ht="15" customHeight="1" x14ac:dyDescent="0.2">
      <c r="B662" s="134"/>
      <c r="C662" s="134"/>
      <c r="D662" s="135"/>
      <c r="E662" s="194"/>
    </row>
    <row r="663" spans="2:5" ht="15" customHeight="1" x14ac:dyDescent="0.2">
      <c r="B663" s="134"/>
      <c r="C663" s="134"/>
      <c r="D663" s="135"/>
      <c r="E663" s="194"/>
    </row>
    <row r="664" spans="2:5" ht="15" customHeight="1" x14ac:dyDescent="0.2">
      <c r="B664" s="134"/>
      <c r="C664" s="134"/>
      <c r="D664" s="135"/>
      <c r="E664" s="194"/>
    </row>
    <row r="665" spans="2:5" ht="15" customHeight="1" x14ac:dyDescent="0.2">
      <c r="B665" s="134"/>
      <c r="C665" s="134"/>
      <c r="D665" s="135"/>
      <c r="E665" s="194"/>
    </row>
    <row r="666" spans="2:5" ht="15" customHeight="1" x14ac:dyDescent="0.2">
      <c r="B666" s="134"/>
      <c r="C666" s="134"/>
      <c r="D666" s="135"/>
      <c r="E666" s="194"/>
    </row>
    <row r="667" spans="2:5" ht="15" customHeight="1" x14ac:dyDescent="0.2">
      <c r="B667" s="134"/>
      <c r="C667" s="134"/>
      <c r="D667" s="135"/>
      <c r="E667" s="194"/>
    </row>
    <row r="668" spans="2:5" ht="15" customHeight="1" x14ac:dyDescent="0.2">
      <c r="B668" s="134"/>
      <c r="C668" s="134"/>
      <c r="D668" s="135"/>
      <c r="E668" s="194"/>
    </row>
    <row r="669" spans="2:5" ht="15" customHeight="1" x14ac:dyDescent="0.2">
      <c r="B669" s="134"/>
      <c r="C669" s="134"/>
      <c r="D669" s="135"/>
      <c r="E669" s="194"/>
    </row>
    <row r="670" spans="2:5" ht="15" customHeight="1" x14ac:dyDescent="0.2">
      <c r="B670" s="134"/>
      <c r="C670" s="134"/>
      <c r="D670" s="135"/>
      <c r="E670" s="194"/>
    </row>
    <row r="671" spans="2:5" ht="15" customHeight="1" x14ac:dyDescent="0.2">
      <c r="B671" s="134"/>
      <c r="C671" s="134"/>
      <c r="D671" s="135"/>
      <c r="E671" s="194"/>
    </row>
    <row r="672" spans="2:5" ht="15" customHeight="1" x14ac:dyDescent="0.2">
      <c r="B672" s="134"/>
      <c r="C672" s="134"/>
      <c r="D672" s="135"/>
      <c r="E672" s="194"/>
    </row>
    <row r="673" spans="2:5" ht="15" customHeight="1" x14ac:dyDescent="0.2">
      <c r="B673" s="134"/>
      <c r="C673" s="134"/>
      <c r="D673" s="135"/>
      <c r="E673" s="194"/>
    </row>
    <row r="674" spans="2:5" ht="15" customHeight="1" x14ac:dyDescent="0.2">
      <c r="B674" s="134"/>
      <c r="C674" s="134"/>
      <c r="D674" s="135"/>
      <c r="E674" s="194"/>
    </row>
    <row r="675" spans="2:5" ht="15" customHeight="1" x14ac:dyDescent="0.2">
      <c r="B675" s="136"/>
      <c r="C675" s="137"/>
      <c r="D675" s="135"/>
      <c r="E675" s="194"/>
    </row>
    <row r="676" spans="2:5" ht="15" customHeight="1" x14ac:dyDescent="0.2">
      <c r="B676" s="136"/>
      <c r="C676" s="137"/>
      <c r="D676" s="135"/>
      <c r="E676" s="194"/>
    </row>
    <row r="677" spans="2:5" ht="15" customHeight="1" x14ac:dyDescent="0.2">
      <c r="B677" s="136"/>
      <c r="C677" s="137"/>
      <c r="D677" s="135"/>
      <c r="E677" s="194"/>
    </row>
    <row r="678" spans="2:5" ht="15" customHeight="1" x14ac:dyDescent="0.2">
      <c r="B678" s="134"/>
      <c r="C678" s="134"/>
      <c r="D678" s="135"/>
      <c r="E678" s="194"/>
    </row>
    <row r="679" spans="2:5" ht="15" customHeight="1" x14ac:dyDescent="0.2">
      <c r="B679" s="134"/>
      <c r="C679" s="134"/>
      <c r="D679" s="135"/>
      <c r="E679" s="194"/>
    </row>
    <row r="680" spans="2:5" ht="15" customHeight="1" x14ac:dyDescent="0.2">
      <c r="B680" s="134"/>
      <c r="C680" s="134"/>
      <c r="D680" s="135"/>
      <c r="E680" s="194"/>
    </row>
    <row r="681" spans="2:5" ht="15" customHeight="1" x14ac:dyDescent="0.2">
      <c r="B681" s="134"/>
      <c r="C681" s="134"/>
      <c r="D681" s="135"/>
      <c r="E681" s="194"/>
    </row>
    <row r="682" spans="2:5" ht="15" customHeight="1" x14ac:dyDescent="0.2">
      <c r="B682" s="134"/>
      <c r="C682" s="134"/>
      <c r="D682" s="135"/>
      <c r="E682" s="194"/>
    </row>
    <row r="683" spans="2:5" ht="15" customHeight="1" x14ac:dyDescent="0.2">
      <c r="B683" s="134"/>
      <c r="C683" s="134"/>
      <c r="D683" s="135"/>
      <c r="E683" s="194"/>
    </row>
    <row r="684" spans="2:5" ht="15" customHeight="1" x14ac:dyDescent="0.2">
      <c r="B684" s="134"/>
      <c r="C684" s="134"/>
      <c r="D684" s="135"/>
      <c r="E684" s="194"/>
    </row>
    <row r="685" spans="2:5" ht="15" customHeight="1" x14ac:dyDescent="0.2">
      <c r="B685" s="134"/>
      <c r="C685" s="134"/>
      <c r="D685" s="135"/>
      <c r="E685" s="194"/>
    </row>
    <row r="686" spans="2:5" ht="15" customHeight="1" x14ac:dyDescent="0.2">
      <c r="B686" s="134"/>
      <c r="C686" s="134"/>
      <c r="D686" s="135"/>
      <c r="E686" s="194"/>
    </row>
    <row r="687" spans="2:5" ht="15" customHeight="1" x14ac:dyDescent="0.2">
      <c r="B687" s="134"/>
      <c r="C687" s="134"/>
      <c r="D687" s="135"/>
      <c r="E687" s="194"/>
    </row>
    <row r="688" spans="2:5" ht="15" customHeight="1" x14ac:dyDescent="0.2">
      <c r="B688" s="134"/>
      <c r="C688" s="134"/>
      <c r="D688" s="135"/>
      <c r="E688" s="194"/>
    </row>
    <row r="689" spans="2:5" ht="15" customHeight="1" x14ac:dyDescent="0.2">
      <c r="B689" s="134"/>
      <c r="C689" s="134"/>
      <c r="D689" s="135"/>
      <c r="E689" s="194"/>
    </row>
    <row r="690" spans="2:5" ht="15" customHeight="1" x14ac:dyDescent="0.2">
      <c r="B690" s="134"/>
      <c r="C690" s="134"/>
      <c r="D690" s="135"/>
      <c r="E690" s="194"/>
    </row>
    <row r="691" spans="2:5" ht="15" customHeight="1" x14ac:dyDescent="0.2">
      <c r="B691" s="134"/>
      <c r="C691" s="134"/>
      <c r="D691" s="135"/>
      <c r="E691" s="194"/>
    </row>
    <row r="692" spans="2:5" ht="15" customHeight="1" x14ac:dyDescent="0.2">
      <c r="B692" s="134"/>
      <c r="C692" s="134"/>
      <c r="D692" s="135"/>
      <c r="E692" s="194"/>
    </row>
    <row r="693" spans="2:5" ht="15" customHeight="1" x14ac:dyDescent="0.2">
      <c r="B693" s="134"/>
      <c r="C693" s="134"/>
      <c r="D693" s="135"/>
      <c r="E693" s="194"/>
    </row>
    <row r="694" spans="2:5" ht="15" customHeight="1" x14ac:dyDescent="0.2">
      <c r="B694" s="134"/>
      <c r="C694" s="134"/>
      <c r="D694" s="135"/>
      <c r="E694" s="194"/>
    </row>
    <row r="695" spans="2:5" ht="15" customHeight="1" x14ac:dyDescent="0.2">
      <c r="B695" s="134"/>
      <c r="C695" s="134"/>
      <c r="D695" s="135"/>
      <c r="E695" s="194"/>
    </row>
    <row r="696" spans="2:5" ht="15" customHeight="1" x14ac:dyDescent="0.2">
      <c r="B696" s="134"/>
      <c r="C696" s="134"/>
      <c r="D696" s="135"/>
      <c r="E696" s="194"/>
    </row>
    <row r="697" spans="2:5" ht="15" customHeight="1" x14ac:dyDescent="0.2">
      <c r="B697" s="134"/>
      <c r="C697" s="134"/>
      <c r="D697" s="135"/>
      <c r="E697" s="194"/>
    </row>
    <row r="698" spans="2:5" ht="15" customHeight="1" x14ac:dyDescent="0.2">
      <c r="B698" s="134"/>
      <c r="C698" s="134"/>
      <c r="D698" s="135"/>
      <c r="E698" s="194"/>
    </row>
    <row r="699" spans="2:5" ht="15" customHeight="1" x14ac:dyDescent="0.2">
      <c r="B699" s="134"/>
      <c r="C699" s="134"/>
      <c r="D699" s="135"/>
      <c r="E699" s="194"/>
    </row>
    <row r="700" spans="2:5" ht="15" customHeight="1" x14ac:dyDescent="0.2">
      <c r="B700" s="134"/>
      <c r="C700" s="134"/>
      <c r="D700" s="135"/>
      <c r="E700" s="194"/>
    </row>
    <row r="701" spans="2:5" ht="15" customHeight="1" x14ac:dyDescent="0.2">
      <c r="B701" s="134"/>
      <c r="C701" s="134"/>
      <c r="D701" s="135"/>
      <c r="E701" s="194"/>
    </row>
    <row r="702" spans="2:5" ht="15" customHeight="1" x14ac:dyDescent="0.2">
      <c r="B702" s="134"/>
      <c r="C702" s="134"/>
      <c r="D702" s="135"/>
      <c r="E702" s="194"/>
    </row>
    <row r="703" spans="2:5" ht="15" customHeight="1" x14ac:dyDescent="0.2">
      <c r="B703" s="134"/>
      <c r="C703" s="134"/>
      <c r="D703" s="135"/>
      <c r="E703" s="194"/>
    </row>
    <row r="704" spans="2:5" ht="15" customHeight="1" x14ac:dyDescent="0.2">
      <c r="B704" s="134"/>
      <c r="C704" s="134"/>
      <c r="D704" s="135"/>
      <c r="E704" s="194"/>
    </row>
    <row r="705" spans="2:5" ht="15" customHeight="1" x14ac:dyDescent="0.2">
      <c r="B705" s="134"/>
      <c r="C705" s="134"/>
      <c r="D705" s="135"/>
      <c r="E705" s="194"/>
    </row>
    <row r="706" spans="2:5" ht="15" customHeight="1" x14ac:dyDescent="0.2">
      <c r="B706" s="134"/>
      <c r="C706" s="134"/>
      <c r="D706" s="135"/>
      <c r="E706" s="194"/>
    </row>
    <row r="707" spans="2:5" ht="15" customHeight="1" x14ac:dyDescent="0.2">
      <c r="B707" s="134"/>
      <c r="C707" s="134"/>
      <c r="D707" s="135"/>
      <c r="E707" s="194"/>
    </row>
    <row r="708" spans="2:5" ht="15" customHeight="1" x14ac:dyDescent="0.2">
      <c r="B708" s="134"/>
      <c r="C708" s="134"/>
      <c r="D708" s="135"/>
      <c r="E708" s="194"/>
    </row>
    <row r="709" spans="2:5" ht="15" customHeight="1" x14ac:dyDescent="0.2">
      <c r="B709" s="134"/>
      <c r="C709" s="134"/>
      <c r="D709" s="135"/>
      <c r="E709" s="194"/>
    </row>
    <row r="710" spans="2:5" ht="15" customHeight="1" x14ac:dyDescent="0.2">
      <c r="B710" s="134"/>
      <c r="C710" s="134"/>
      <c r="D710" s="135"/>
      <c r="E710" s="194"/>
    </row>
    <row r="711" spans="2:5" ht="15" customHeight="1" x14ac:dyDescent="0.2">
      <c r="B711" s="134"/>
      <c r="C711" s="134"/>
      <c r="D711" s="135"/>
      <c r="E711" s="194"/>
    </row>
    <row r="712" spans="2:5" ht="15" customHeight="1" x14ac:dyDescent="0.2">
      <c r="B712" s="134"/>
      <c r="C712" s="134"/>
      <c r="D712" s="135"/>
      <c r="E712" s="194"/>
    </row>
    <row r="713" spans="2:5" ht="15" customHeight="1" x14ac:dyDescent="0.2">
      <c r="B713" s="134"/>
      <c r="C713" s="134"/>
      <c r="D713" s="135"/>
      <c r="E713" s="194"/>
    </row>
    <row r="714" spans="2:5" ht="15" customHeight="1" x14ac:dyDescent="0.2">
      <c r="B714" s="134"/>
      <c r="C714" s="134"/>
      <c r="D714" s="135"/>
      <c r="E714" s="194"/>
    </row>
    <row r="715" spans="2:5" ht="15" customHeight="1" x14ac:dyDescent="0.2">
      <c r="B715" s="134"/>
      <c r="C715" s="134"/>
      <c r="D715" s="135"/>
      <c r="E715" s="194"/>
    </row>
    <row r="716" spans="2:5" ht="15" customHeight="1" x14ac:dyDescent="0.2">
      <c r="B716" s="134"/>
      <c r="C716" s="134"/>
      <c r="D716" s="135"/>
      <c r="E716" s="194"/>
    </row>
    <row r="717" spans="2:5" ht="15" customHeight="1" x14ac:dyDescent="0.2">
      <c r="B717" s="134"/>
      <c r="C717" s="134"/>
      <c r="D717" s="135"/>
      <c r="E717" s="194"/>
    </row>
    <row r="718" spans="2:5" ht="15" customHeight="1" x14ac:dyDescent="0.2">
      <c r="B718" s="134"/>
      <c r="C718" s="134"/>
      <c r="D718" s="135"/>
      <c r="E718" s="194"/>
    </row>
    <row r="719" spans="2:5" ht="15" customHeight="1" x14ac:dyDescent="0.2">
      <c r="B719" s="134"/>
      <c r="C719" s="134"/>
      <c r="D719" s="135"/>
      <c r="E719" s="194"/>
    </row>
    <row r="720" spans="2:5" ht="15" customHeight="1" x14ac:dyDescent="0.2">
      <c r="B720" s="134"/>
      <c r="C720" s="134"/>
      <c r="D720" s="135"/>
      <c r="E720" s="194"/>
    </row>
    <row r="721" spans="2:5" ht="15" customHeight="1" x14ac:dyDescent="0.2">
      <c r="B721" s="134"/>
      <c r="C721" s="134"/>
      <c r="D721" s="135"/>
      <c r="E721" s="194"/>
    </row>
    <row r="722" spans="2:5" ht="15" customHeight="1" x14ac:dyDescent="0.2">
      <c r="B722" s="134"/>
      <c r="C722" s="134"/>
      <c r="D722" s="135"/>
      <c r="E722" s="194"/>
    </row>
    <row r="723" spans="2:5" ht="15" customHeight="1" x14ac:dyDescent="0.2">
      <c r="B723" s="134"/>
      <c r="C723" s="134"/>
      <c r="D723" s="135"/>
      <c r="E723" s="194"/>
    </row>
    <row r="724" spans="2:5" ht="15" customHeight="1" x14ac:dyDescent="0.2">
      <c r="B724" s="134"/>
      <c r="C724" s="134"/>
      <c r="D724" s="135"/>
      <c r="E724" s="194"/>
    </row>
    <row r="725" spans="2:5" ht="15" customHeight="1" x14ac:dyDescent="0.2">
      <c r="B725" s="134"/>
      <c r="C725" s="134"/>
      <c r="D725" s="135"/>
      <c r="E725" s="194"/>
    </row>
    <row r="726" spans="2:5" ht="15" customHeight="1" x14ac:dyDescent="0.2">
      <c r="B726" s="134"/>
      <c r="C726" s="134"/>
      <c r="D726" s="135"/>
      <c r="E726" s="194"/>
    </row>
    <row r="727" spans="2:5" ht="15" customHeight="1" x14ac:dyDescent="0.2">
      <c r="B727" s="134"/>
      <c r="C727" s="134"/>
      <c r="D727" s="135"/>
      <c r="E727" s="194"/>
    </row>
    <row r="728" spans="2:5" ht="15" customHeight="1" x14ac:dyDescent="0.2">
      <c r="B728" s="134"/>
      <c r="C728" s="134"/>
      <c r="D728" s="135"/>
      <c r="E728" s="194"/>
    </row>
    <row r="729" spans="2:5" ht="15" customHeight="1" x14ac:dyDescent="0.2">
      <c r="B729" s="134"/>
      <c r="C729" s="134"/>
      <c r="D729" s="135"/>
      <c r="E729" s="194"/>
    </row>
    <row r="730" spans="2:5" ht="15" customHeight="1" x14ac:dyDescent="0.2">
      <c r="B730" s="134"/>
      <c r="C730" s="134"/>
      <c r="D730" s="135"/>
      <c r="E730" s="194"/>
    </row>
    <row r="731" spans="2:5" ht="15" customHeight="1" x14ac:dyDescent="0.2">
      <c r="B731" s="134"/>
      <c r="C731" s="134"/>
      <c r="D731" s="135"/>
      <c r="E731" s="194"/>
    </row>
    <row r="732" spans="2:5" ht="15" customHeight="1" x14ac:dyDescent="0.2">
      <c r="B732" s="134"/>
      <c r="C732" s="134"/>
      <c r="D732" s="135"/>
      <c r="E732" s="194"/>
    </row>
    <row r="733" spans="2:5" ht="15" customHeight="1" x14ac:dyDescent="0.2">
      <c r="B733" s="134"/>
      <c r="C733" s="134"/>
      <c r="D733" s="135"/>
      <c r="E733" s="194"/>
    </row>
    <row r="734" spans="2:5" ht="15" customHeight="1" x14ac:dyDescent="0.2">
      <c r="B734" s="134"/>
      <c r="C734" s="134"/>
      <c r="D734" s="135"/>
      <c r="E734" s="194"/>
    </row>
    <row r="735" spans="2:5" ht="15" customHeight="1" x14ac:dyDescent="0.2">
      <c r="B735" s="134"/>
      <c r="C735" s="134"/>
      <c r="D735" s="135"/>
      <c r="E735" s="194"/>
    </row>
    <row r="736" spans="2:5" ht="15" customHeight="1" x14ac:dyDescent="0.2">
      <c r="B736" s="134"/>
      <c r="C736" s="134"/>
      <c r="D736" s="135"/>
      <c r="E736" s="194"/>
    </row>
  </sheetData>
  <mergeCells count="2">
    <mergeCell ref="B6:E6"/>
    <mergeCell ref="B3:E3"/>
  </mergeCells>
  <printOptions horizontalCentered="1"/>
  <pageMargins left="0" right="0" top="0.23622047244094491" bottom="0.31496062992125984" header="0.19685039370078741" footer="0.15748031496062992"/>
  <pageSetup paperSize="9" scale="98" orientation="portrait" verticalDpi="200" r:id="rId1"/>
  <headerFooter>
    <oddFooter>&amp;LPRECIOS TESTIGOS&amp;C&amp;"-,Negrita" FEBRERO 2016&amp;RPágina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38"/>
  <sheetViews>
    <sheetView workbookViewId="0">
      <selection activeCell="B1" sqref="B1"/>
    </sheetView>
  </sheetViews>
  <sheetFormatPr baseColWidth="10" defaultRowHeight="12.75" x14ac:dyDescent="0.2"/>
  <cols>
    <col min="1" max="1" width="6.5703125" style="27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6" t="str">
        <f>'PT ORGANISMOS'!A2</f>
        <v>Precios de ENERO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939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940</v>
      </c>
      <c r="B6" s="42" t="s">
        <v>949</v>
      </c>
      <c r="C6" s="11"/>
      <c r="D6" s="45" t="s">
        <v>913</v>
      </c>
      <c r="E6" s="43" t="str">
        <f>A6</f>
        <v>0.18.00.F</v>
      </c>
      <c r="F6" s="45" t="s">
        <v>920</v>
      </c>
      <c r="G6" s="44">
        <f>SUM(G8:G16)</f>
        <v>37419.26809206311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6.96</v>
      </c>
      <c r="F9" s="22">
        <f>VLOOKUP($B9,IN_01_26!$B:$E,4,)</f>
        <v>325.47474492832379</v>
      </c>
      <c r="G9" s="13">
        <f>F9*E9</f>
        <v>2265.3042247011335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4.13</v>
      </c>
      <c r="F10" s="22">
        <f>VLOOKUP($B10,IN_01_26!$B:$E,4,)</f>
        <v>675.22059721327219</v>
      </c>
      <c r="G10" s="13">
        <f>F10*E10</f>
        <v>2788.6610664908139</v>
      </c>
      <c r="H10" s="8"/>
    </row>
    <row r="11" spans="1:8" s="2" customFormat="1" ht="13.5" customHeight="1" x14ac:dyDescent="0.25">
      <c r="A11" s="27">
        <v>172</v>
      </c>
      <c r="B11" s="39" t="str">
        <f>VLOOKUP($A11,'PT ORGANISMOS'!$B$5:$H$1025,4,FALSE)</f>
        <v>la.001</v>
      </c>
      <c r="C11" s="7" t="str">
        <f>VLOOKUP($A11,'PT ORGANISMOS'!$B$5:$H$1025,3,FALSE)</f>
        <v>LADRILLO COMÚN DE 1RA.CALIDAD</v>
      </c>
      <c r="D11" s="8" t="str">
        <f>VLOOKUP($A11,'PT ORGANISMOS'!$B$5:$H$1025,7,FALSE)</f>
        <v>mil</v>
      </c>
      <c r="E11" s="32">
        <v>5.5E-2</v>
      </c>
      <c r="F11" s="22">
        <f>VLOOKUP($B11,IN_01_26!$B:$E,4,)</f>
        <v>290754.18002664414</v>
      </c>
      <c r="G11" s="13">
        <f>F11*E11</f>
        <v>15991.479901465427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4.7E-2</v>
      </c>
      <c r="F12" s="22">
        <f>VLOOKUP($B12,IN_01_26!$B:$E,4,)</f>
        <v>18208.846056485665</v>
      </c>
      <c r="G12" s="13">
        <f>F12*E12</f>
        <v>855.81576465482624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1.71</v>
      </c>
      <c r="F14" s="22">
        <f>VLOOKUP($B14,IN_01_26!$B:$E,4,)</f>
        <v>8869.9805581818182</v>
      </c>
      <c r="G14" s="13">
        <f>F14*E14</f>
        <v>15167.666754490909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83</v>
      </c>
      <c r="B16" s="40" t="str">
        <f>VLOOKUP($A16,'PT ORGANISMOS'!$B$5:$H$1025,4,FALSE)</f>
        <v>eq.020</v>
      </c>
      <c r="C16" s="14" t="str">
        <f>VLOOKUP($A16,'PT ORGANISMOS'!$B$5:$H$1025,3,FALSE)</f>
        <v>MIXER HORMIGÓN 5 M3</v>
      </c>
      <c r="D16" s="15" t="str">
        <f>VLOOKUP($A16,'PT ORGANISMOS'!$B$5:$H$1025,7,FALSE)</f>
        <v>h</v>
      </c>
      <c r="E16" s="65">
        <v>1.6999999999999999E-3</v>
      </c>
      <c r="F16" s="24">
        <f>VLOOKUP($B16,IN_01_26!$B:$E,4,)</f>
        <v>206082.57662352908</v>
      </c>
      <c r="G16" s="17">
        <f>F16*E16</f>
        <v>350.34038025999939</v>
      </c>
      <c r="H16" s="15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" x14ac:dyDescent="0.25">
      <c r="A18" s="27"/>
      <c r="B18" s="33"/>
      <c r="D18" s="3"/>
      <c r="E18" s="4"/>
      <c r="F18" s="4"/>
      <c r="G18" s="5"/>
      <c r="H18" s="3"/>
    </row>
    <row r="19" spans="1:8" s="2" customFormat="1" ht="15.75" x14ac:dyDescent="0.25">
      <c r="A19" s="50" t="s">
        <v>941</v>
      </c>
      <c r="B19" s="42" t="s">
        <v>950</v>
      </c>
      <c r="C19" s="11"/>
      <c r="D19" s="45" t="s">
        <v>913</v>
      </c>
      <c r="E19" s="43" t="str">
        <f>A19</f>
        <v>0.18.01.F</v>
      </c>
      <c r="F19" s="45" t="s">
        <v>920</v>
      </c>
      <c r="G19" s="44">
        <f>SUM(G21:G29)</f>
        <v>266970.42659876274</v>
      </c>
      <c r="H19" s="8" t="s">
        <v>1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57.6</v>
      </c>
      <c r="F22" s="22">
        <f>VLOOKUP($B22,IN_01_26!$B:$E,4,)</f>
        <v>325.47474492832379</v>
      </c>
      <c r="G22" s="13">
        <f>F22*E22</f>
        <v>18747.345307871452</v>
      </c>
      <c r="H22" s="8"/>
    </row>
    <row r="23" spans="1:8" s="2" customFormat="1" ht="13.5" customHeight="1" x14ac:dyDescent="0.25">
      <c r="A23" s="27">
        <v>181</v>
      </c>
      <c r="B23" s="39" t="str">
        <f>VLOOKUP($A23,'PT ORGANISMOS'!$B$5:$H$1025,4,FALSE)</f>
        <v>li.006</v>
      </c>
      <c r="C23" s="7" t="str">
        <f>VLOOKUP($A23,'PT ORGANISMOS'!$B$5:$H$1025,3,FALSE)</f>
        <v xml:space="preserve">CEMENTO PORTLAND (PARA VARIACIÓN HISTÓRICA) </v>
      </c>
      <c r="D23" s="8" t="str">
        <f>VLOOKUP($A23,'PT ORGANISMOS'!$B$5:$H$1025,7,FALSE)</f>
        <v>kg</v>
      </c>
      <c r="E23" s="12">
        <v>34.200000000000003</v>
      </c>
      <c r="F23" s="22">
        <f>VLOOKUP($B23,IN_01_26!$B:$E,4,)</f>
        <v>675.22059721327219</v>
      </c>
      <c r="G23" s="13">
        <f>F23*E23</f>
        <v>23092.544424693911</v>
      </c>
      <c r="H23" s="8"/>
    </row>
    <row r="24" spans="1:8" s="2" customFormat="1" ht="13.5" customHeight="1" x14ac:dyDescent="0.25">
      <c r="A24" s="27">
        <v>172</v>
      </c>
      <c r="B24" s="39" t="str">
        <f>VLOOKUP($A24,'PT ORGANISMOS'!$B$5:$H$1025,4,FALSE)</f>
        <v>la.001</v>
      </c>
      <c r="C24" s="7" t="str">
        <f>VLOOKUP($A24,'PT ORGANISMOS'!$B$5:$H$1025,3,FALSE)</f>
        <v>LADRILLO COMÚN DE 1RA.CALIDAD</v>
      </c>
      <c r="D24" s="8" t="str">
        <f>VLOOKUP($A24,'PT ORGANISMOS'!$B$5:$H$1025,7,FALSE)</f>
        <v>mil</v>
      </c>
      <c r="E24" s="12">
        <v>0.4</v>
      </c>
      <c r="F24" s="22">
        <f>VLOOKUP($B24,IN_01_26!$B:$E,4,)</f>
        <v>290754.18002664414</v>
      </c>
      <c r="G24" s="13">
        <f>F24*E24</f>
        <v>116301.67201065767</v>
      </c>
      <c r="H24" s="8"/>
    </row>
    <row r="25" spans="1:8" s="2" customFormat="1" ht="13.5" customHeight="1" x14ac:dyDescent="0.25">
      <c r="A25" s="27">
        <v>31</v>
      </c>
      <c r="B25" s="39" t="str">
        <f>VLOOKUP($A25,'PT ORGANISMOS'!$B$5:$H$1025,4,FALSE)</f>
        <v>ar.001</v>
      </c>
      <c r="C25" s="7" t="str">
        <f>VLOOKUP($A25,'PT ORGANISMOS'!$B$5:$H$1025,3,FALSE)</f>
        <v>ARENA GRUESA</v>
      </c>
      <c r="D25" s="8" t="str">
        <f>VLOOKUP($A25,'PT ORGANISMOS'!$B$5:$H$1025,7,FALSE)</f>
        <v>m3</v>
      </c>
      <c r="E25" s="32">
        <v>0.38500000000000001</v>
      </c>
      <c r="F25" s="22">
        <f>VLOOKUP($B25,IN_01_26!$B:$E,4,)</f>
        <v>18208.846056485665</v>
      </c>
      <c r="G25" s="13">
        <f>F25*E25</f>
        <v>7010.4057317469815</v>
      </c>
      <c r="H25" s="8"/>
    </row>
    <row r="26" spans="1:8" s="2" customFormat="1" ht="13.5" customHeight="1" x14ac:dyDescent="0.25">
      <c r="A26" s="27"/>
      <c r="B26" s="35" t="s">
        <v>903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27">
        <v>202</v>
      </c>
      <c r="B27" s="39" t="str">
        <f>VLOOKUP($A27,'PT ORGANISMOS'!$B$5:$H$1025,4,FALSE)</f>
        <v>mo.006</v>
      </c>
      <c r="C27" s="7" t="str">
        <f>VLOOKUP($A27,'PT ORGANISMOS'!$B$5:$H$1025,3,FALSE)</f>
        <v>CUADRILLA TIPO UOCRA</v>
      </c>
      <c r="D27" s="8" t="str">
        <f>VLOOKUP($A27,'PT ORGANISMOS'!$B$5:$H$1025,7,FALSE)</f>
        <v>h</v>
      </c>
      <c r="E27" s="12">
        <v>11.4</v>
      </c>
      <c r="F27" s="22">
        <f>VLOOKUP($B27,IN_01_26!$B:$E,4,)</f>
        <v>8869.9805581818182</v>
      </c>
      <c r="G27" s="13">
        <f>F27*E27</f>
        <v>101117.77836327274</v>
      </c>
      <c r="H27" s="8"/>
    </row>
    <row r="28" spans="1:8" s="2" customFormat="1" ht="13.5" customHeight="1" x14ac:dyDescent="0.25">
      <c r="A28" s="27"/>
      <c r="B28" s="35" t="s">
        <v>904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30">
        <v>83</v>
      </c>
      <c r="B29" s="40" t="str">
        <f>VLOOKUP($A29,'PT ORGANISMOS'!$B$5:$H$1025,4,FALSE)</f>
        <v>eq.020</v>
      </c>
      <c r="C29" s="14" t="str">
        <f>VLOOKUP($A29,'PT ORGANISMOS'!$B$5:$H$1025,3,FALSE)</f>
        <v>MIXER HORMIGÓN 5 M3</v>
      </c>
      <c r="D29" s="15" t="str">
        <f>VLOOKUP($A29,'PT ORGANISMOS'!$B$5:$H$1025,7,FALSE)</f>
        <v>h</v>
      </c>
      <c r="E29" s="65">
        <v>3.3999999999999998E-3</v>
      </c>
      <c r="F29" s="24">
        <f>VLOOKUP($B29,IN_01_26!$B:$E,4,)</f>
        <v>206082.57662352908</v>
      </c>
      <c r="G29" s="17">
        <f>F29*E29</f>
        <v>700.68076051999878</v>
      </c>
      <c r="H29" s="15"/>
    </row>
    <row r="32" spans="1:8" s="2" customFormat="1" ht="15.75" x14ac:dyDescent="0.25">
      <c r="A32" s="50" t="s">
        <v>942</v>
      </c>
      <c r="B32" s="42" t="s">
        <v>951</v>
      </c>
      <c r="C32" s="11"/>
      <c r="D32" s="45" t="s">
        <v>913</v>
      </c>
      <c r="E32" s="43" t="str">
        <f>A32</f>
        <v>0.18.02.F</v>
      </c>
      <c r="F32" s="45" t="s">
        <v>920</v>
      </c>
      <c r="G32" s="44">
        <f>SUM(G34:G42)</f>
        <v>289877.67573654972</v>
      </c>
      <c r="H32" s="8" t="s">
        <v>1</v>
      </c>
    </row>
    <row r="33" spans="1:8" s="2" customFormat="1" ht="15" x14ac:dyDescent="0.25">
      <c r="A33" s="28"/>
      <c r="B33" s="34" t="s">
        <v>909</v>
      </c>
      <c r="C33" s="18"/>
      <c r="D33" s="19" t="s">
        <v>914</v>
      </c>
      <c r="E33" s="19" t="s">
        <v>910</v>
      </c>
      <c r="F33" s="20" t="s">
        <v>911</v>
      </c>
      <c r="G33" s="20" t="s">
        <v>912</v>
      </c>
      <c r="H33" s="18"/>
    </row>
    <row r="34" spans="1:8" s="2" customFormat="1" ht="13.5" customHeight="1" x14ac:dyDescent="0.25">
      <c r="A34" s="29"/>
      <c r="B34" s="46" t="s">
        <v>902</v>
      </c>
      <c r="C34" s="25"/>
      <c r="D34" s="41"/>
      <c r="E34" s="47"/>
      <c r="F34" s="48"/>
      <c r="G34" s="49"/>
      <c r="H34" s="41"/>
    </row>
    <row r="35" spans="1:8" s="2" customFormat="1" ht="13.5" customHeight="1" x14ac:dyDescent="0.25">
      <c r="A35" s="27">
        <v>179</v>
      </c>
      <c r="B35" s="39" t="str">
        <f>VLOOKUP($A35,'PT ORGANISMOS'!$B$5:$H$1025,4,FALSE)</f>
        <v>li.004</v>
      </c>
      <c r="C35" s="7" t="str">
        <f>VLOOKUP($A35,'PT ORGANISMOS'!$B$5:$H$1025,3,FALSE)</f>
        <v>CAL HIDRATADA EN BOLSA</v>
      </c>
      <c r="D35" s="8" t="str">
        <f>VLOOKUP($A35,'PT ORGANISMOS'!$B$5:$H$1025,7,FALSE)</f>
        <v>kg</v>
      </c>
      <c r="E35" s="12">
        <v>57.6</v>
      </c>
      <c r="F35" s="22">
        <f>VLOOKUP($B35,IN_01_26!$B:$E,4,)</f>
        <v>325.47474492832379</v>
      </c>
      <c r="G35" s="13">
        <f>F35*E35</f>
        <v>18747.345307871452</v>
      </c>
      <c r="H35" s="8"/>
    </row>
    <row r="36" spans="1:8" s="2" customFormat="1" ht="13.5" customHeight="1" x14ac:dyDescent="0.25">
      <c r="A36" s="27">
        <v>181</v>
      </c>
      <c r="B36" s="39" t="str">
        <f>VLOOKUP($A36,'PT ORGANISMOS'!$B$5:$H$1025,4,FALSE)</f>
        <v>li.006</v>
      </c>
      <c r="C36" s="7" t="str">
        <f>VLOOKUP($A36,'PT ORGANISMOS'!$B$5:$H$1025,3,FALSE)</f>
        <v xml:space="preserve">CEMENTO PORTLAND (PARA VARIACIÓN HISTÓRICA) </v>
      </c>
      <c r="D36" s="8" t="str">
        <f>VLOOKUP($A36,'PT ORGANISMOS'!$B$5:$H$1025,7,FALSE)</f>
        <v>kg</v>
      </c>
      <c r="E36" s="12">
        <v>38.700000000000003</v>
      </c>
      <c r="F36" s="22">
        <f>VLOOKUP($B36,IN_01_26!$B:$E,4,)</f>
        <v>675.22059721327219</v>
      </c>
      <c r="G36" s="13">
        <f>F36*E36</f>
        <v>26131.037112153637</v>
      </c>
      <c r="H36" s="8"/>
    </row>
    <row r="37" spans="1:8" s="2" customFormat="1" ht="13.5" customHeight="1" x14ac:dyDescent="0.25">
      <c r="A37" s="27">
        <v>172</v>
      </c>
      <c r="B37" s="39" t="str">
        <f>VLOOKUP($A37,'PT ORGANISMOS'!$B$5:$H$1025,4,FALSE)</f>
        <v>la.001</v>
      </c>
      <c r="C37" s="7" t="str">
        <f>VLOOKUP($A37,'PT ORGANISMOS'!$B$5:$H$1025,3,FALSE)</f>
        <v>LADRILLO COMÚN DE 1RA.CALIDAD</v>
      </c>
      <c r="D37" s="8" t="str">
        <f>VLOOKUP($A37,'PT ORGANISMOS'!$B$5:$H$1025,7,FALSE)</f>
        <v>mil</v>
      </c>
      <c r="E37" s="12">
        <v>0.4</v>
      </c>
      <c r="F37" s="22">
        <f>VLOOKUP($B37,IN_01_26!$B:$E,4,)</f>
        <v>290754.18002664414</v>
      </c>
      <c r="G37" s="13">
        <f>F37*E37</f>
        <v>116301.67201065767</v>
      </c>
      <c r="H37" s="8"/>
    </row>
    <row r="38" spans="1:8" s="2" customFormat="1" ht="13.5" customHeight="1" x14ac:dyDescent="0.25">
      <c r="A38" s="27">
        <v>31</v>
      </c>
      <c r="B38" s="39" t="str">
        <f>VLOOKUP($A38,'PT ORGANISMOS'!$B$5:$H$1025,4,FALSE)</f>
        <v>ar.001</v>
      </c>
      <c r="C38" s="7" t="str">
        <f>VLOOKUP($A38,'PT ORGANISMOS'!$B$5:$H$1025,3,FALSE)</f>
        <v>ARENA GRUESA</v>
      </c>
      <c r="D38" s="8" t="str">
        <f>VLOOKUP($A38,'PT ORGANISMOS'!$B$5:$H$1025,7,FALSE)</f>
        <v>m3</v>
      </c>
      <c r="E38" s="32">
        <v>0.38500000000000001</v>
      </c>
      <c r="F38" s="22">
        <f>VLOOKUP($B38,IN_01_26!$B:$E,4,)</f>
        <v>18208.846056485665</v>
      </c>
      <c r="G38" s="13">
        <f>F38*E38</f>
        <v>7010.4057317469815</v>
      </c>
      <c r="H38" s="8"/>
    </row>
    <row r="39" spans="1:8" s="2" customFormat="1" ht="13.5" customHeight="1" x14ac:dyDescent="0.25">
      <c r="A39" s="27"/>
      <c r="B39" s="35" t="s">
        <v>903</v>
      </c>
      <c r="C39" s="7"/>
      <c r="D39" s="8"/>
      <c r="E39" s="12"/>
      <c r="F39" s="22"/>
      <c r="G39" s="13"/>
      <c r="H39" s="8"/>
    </row>
    <row r="40" spans="1:8" s="2" customFormat="1" ht="13.5" customHeight="1" x14ac:dyDescent="0.25">
      <c r="A40" s="27">
        <v>202</v>
      </c>
      <c r="B40" s="39" t="str">
        <f>VLOOKUP($A40,'PT ORGANISMOS'!$B$5:$H$1025,4,FALSE)</f>
        <v>mo.006</v>
      </c>
      <c r="C40" s="7" t="str">
        <f>VLOOKUP($A40,'PT ORGANISMOS'!$B$5:$H$1025,3,FALSE)</f>
        <v>CUADRILLA TIPO UOCRA</v>
      </c>
      <c r="D40" s="8" t="str">
        <f>VLOOKUP($A40,'PT ORGANISMOS'!$B$5:$H$1025,7,FALSE)</f>
        <v>h</v>
      </c>
      <c r="E40" s="12">
        <v>13.64</v>
      </c>
      <c r="F40" s="22">
        <f>VLOOKUP($B40,IN_01_26!$B:$E,4,)</f>
        <v>8869.9805581818182</v>
      </c>
      <c r="G40" s="13">
        <f>F40*E40</f>
        <v>120986.53481360001</v>
      </c>
      <c r="H40" s="8"/>
    </row>
    <row r="41" spans="1:8" s="2" customFormat="1" ht="13.5" customHeight="1" x14ac:dyDescent="0.25">
      <c r="A41" s="27"/>
      <c r="B41" s="35" t="s">
        <v>904</v>
      </c>
      <c r="C41" s="7"/>
      <c r="D41" s="8"/>
      <c r="E41" s="12"/>
      <c r="F41" s="22"/>
      <c r="G41" s="13"/>
      <c r="H41" s="8"/>
    </row>
    <row r="42" spans="1:8" s="2" customFormat="1" ht="13.5" customHeight="1" x14ac:dyDescent="0.25">
      <c r="A42" s="30">
        <v>83</v>
      </c>
      <c r="B42" s="40" t="str">
        <f>VLOOKUP($A42,'PT ORGANISMOS'!$B$5:$H$1025,4,FALSE)</f>
        <v>eq.020</v>
      </c>
      <c r="C42" s="14" t="str">
        <f>VLOOKUP($A42,'PT ORGANISMOS'!$B$5:$H$1025,3,FALSE)</f>
        <v>MIXER HORMIGÓN 5 M3</v>
      </c>
      <c r="D42" s="15" t="str">
        <f>VLOOKUP($A42,'PT ORGANISMOS'!$B$5:$H$1025,7,FALSE)</f>
        <v>h</v>
      </c>
      <c r="E42" s="65">
        <v>3.3999999999999998E-3</v>
      </c>
      <c r="F42" s="24">
        <f>VLOOKUP($B42,IN_01_26!$B:$E,4,)</f>
        <v>206082.57662352908</v>
      </c>
      <c r="G42" s="17">
        <f>F42*E42</f>
        <v>700.68076051999878</v>
      </c>
      <c r="H42" s="15"/>
    </row>
    <row r="45" spans="1:8" s="2" customFormat="1" ht="15.75" x14ac:dyDescent="0.25">
      <c r="A45" s="50" t="s">
        <v>943</v>
      </c>
      <c r="B45" s="42" t="s">
        <v>952</v>
      </c>
      <c r="C45" s="11"/>
      <c r="D45" s="45" t="s">
        <v>913</v>
      </c>
      <c r="E45" s="43" t="str">
        <f>A45</f>
        <v>0.18.15.F</v>
      </c>
      <c r="F45" s="45" t="s">
        <v>920</v>
      </c>
      <c r="G45" s="44">
        <f>SUM(G47:G56)</f>
        <v>24810.968606281651</v>
      </c>
      <c r="H45" s="8" t="s">
        <v>3</v>
      </c>
    </row>
    <row r="46" spans="1:8" s="2" customFormat="1" ht="15" x14ac:dyDescent="0.25">
      <c r="A46" s="28"/>
      <c r="B46" s="34" t="s">
        <v>909</v>
      </c>
      <c r="C46" s="18"/>
      <c r="D46" s="19" t="s">
        <v>914</v>
      </c>
      <c r="E46" s="19" t="s">
        <v>910</v>
      </c>
      <c r="F46" s="20" t="s">
        <v>911</v>
      </c>
      <c r="G46" s="20" t="s">
        <v>912</v>
      </c>
      <c r="H46" s="18"/>
    </row>
    <row r="47" spans="1:8" s="2" customFormat="1" ht="13.5" customHeight="1" x14ac:dyDescent="0.25">
      <c r="A47" s="29"/>
      <c r="B47" s="46" t="s">
        <v>902</v>
      </c>
      <c r="C47" s="25"/>
      <c r="D47" s="41"/>
      <c r="E47" s="47"/>
      <c r="F47" s="48"/>
      <c r="G47" s="49"/>
      <c r="H47" s="41"/>
    </row>
    <row r="48" spans="1:8" s="2" customFormat="1" ht="13.5" customHeight="1" x14ac:dyDescent="0.25">
      <c r="A48" s="27">
        <v>2</v>
      </c>
      <c r="B48" s="39" t="str">
        <f>VLOOKUP($A48,'PT ORGANISMOS'!$B$5:$H$1025,4,FALSE)</f>
        <v>ac.015</v>
      </c>
      <c r="C48" s="7" t="str">
        <f>VLOOKUP($A48,'PT ORGANISMOS'!$B$5:$H$1025,3,FALSE)</f>
        <v>HIERRO MEJORADO DE 10 MM.</v>
      </c>
      <c r="D48" s="8" t="str">
        <f>VLOOKUP($A48,'PT ORGANISMOS'!$B$5:$H$1025,7,FALSE)</f>
        <v>kg</v>
      </c>
      <c r="E48" s="12">
        <v>0.3</v>
      </c>
      <c r="F48" s="22">
        <f>VLOOKUP($B48,IN_01_26!$B:$E,4,)</f>
        <v>4998.3380111160041</v>
      </c>
      <c r="G48" s="13">
        <f>F48*E48</f>
        <v>1499.5014033348011</v>
      </c>
      <c r="H48" s="8"/>
    </row>
    <row r="49" spans="1:8" s="2" customFormat="1" ht="13.5" customHeight="1" x14ac:dyDescent="0.25">
      <c r="A49" s="27">
        <v>179</v>
      </c>
      <c r="B49" s="39" t="str">
        <f>VLOOKUP($A49,'PT ORGANISMOS'!$B$5:$H$1025,4,FALSE)</f>
        <v>li.004</v>
      </c>
      <c r="C49" s="7" t="str">
        <f>VLOOKUP($A49,'PT ORGANISMOS'!$B$5:$H$1025,3,FALSE)</f>
        <v>CAL HIDRATADA EN BOLSA</v>
      </c>
      <c r="D49" s="8" t="str">
        <f>VLOOKUP($A49,'PT ORGANISMOS'!$B$5:$H$1025,7,FALSE)</f>
        <v>kg</v>
      </c>
      <c r="E49" s="12">
        <v>2.08</v>
      </c>
      <c r="F49" s="22">
        <f>VLOOKUP($B49,IN_01_26!$B:$E,4,)</f>
        <v>325.47474492832379</v>
      </c>
      <c r="G49" s="13">
        <f>F49*E49</f>
        <v>676.98746945091352</v>
      </c>
      <c r="H49" s="8"/>
    </row>
    <row r="50" spans="1:8" s="2" customFormat="1" ht="13.5" customHeight="1" x14ac:dyDescent="0.25">
      <c r="A50" s="27">
        <v>181</v>
      </c>
      <c r="B50" s="39" t="str">
        <f>VLOOKUP($A50,'PT ORGANISMOS'!$B$5:$H$1025,4,FALSE)</f>
        <v>li.006</v>
      </c>
      <c r="C50" s="7" t="str">
        <f>VLOOKUP($A50,'PT ORGANISMOS'!$B$5:$H$1025,3,FALSE)</f>
        <v xml:space="preserve">CEMENTO PORTLAND (PARA VARIACIÓN HISTÓRICA) </v>
      </c>
      <c r="D50" s="8" t="str">
        <f>VLOOKUP($A50,'PT ORGANISMOS'!$B$5:$H$1025,7,FALSE)</f>
        <v>kg</v>
      </c>
      <c r="E50" s="12">
        <v>2.31</v>
      </c>
      <c r="F50" s="22">
        <f>VLOOKUP($B50,IN_01_26!$B:$E,4,)</f>
        <v>675.22059721327219</v>
      </c>
      <c r="G50" s="13">
        <f>F50*E50</f>
        <v>1559.7595795626587</v>
      </c>
      <c r="H50" s="8"/>
    </row>
    <row r="51" spans="1:8" s="2" customFormat="1" ht="13.5" customHeight="1" x14ac:dyDescent="0.25">
      <c r="A51" s="27">
        <v>174</v>
      </c>
      <c r="B51" s="39" t="str">
        <f>VLOOKUP($A51,'PT ORGANISMOS'!$B$5:$H$1025,4,FALSE)</f>
        <v>la.006</v>
      </c>
      <c r="C51" s="7" t="str">
        <f>VLOOKUP($A51,'PT ORGANISMOS'!$B$5:$H$1025,3,FALSE)</f>
        <v>LADRILLO HUECO 6T 8X18X30</v>
      </c>
      <c r="D51" s="8" t="str">
        <f>VLOOKUP($A51,'PT ORGANISMOS'!$B$5:$H$1025,7,FALSE)</f>
        <v>u</v>
      </c>
      <c r="E51" s="12">
        <v>17</v>
      </c>
      <c r="F51" s="22">
        <f>VLOOKUP($B51,IN_01_26!$B:$E,4,)</f>
        <v>639.70258615149623</v>
      </c>
      <c r="G51" s="13">
        <f>F51*E51</f>
        <v>10874.943964575436</v>
      </c>
      <c r="H51" s="8"/>
    </row>
    <row r="52" spans="1:8" s="2" customFormat="1" ht="13.5" customHeight="1" x14ac:dyDescent="0.25">
      <c r="A52" s="27">
        <v>31</v>
      </c>
      <c r="B52" s="39" t="str">
        <f>VLOOKUP($A52,'PT ORGANISMOS'!$B$5:$H$1025,4,FALSE)</f>
        <v>ar.001</v>
      </c>
      <c r="C52" s="7" t="str">
        <f>VLOOKUP($A52,'PT ORGANISMOS'!$B$5:$H$1025,3,FALSE)</f>
        <v>ARENA GRUESA</v>
      </c>
      <c r="D52" s="8" t="str">
        <f>VLOOKUP($A52,'PT ORGANISMOS'!$B$5:$H$1025,7,FALSE)</f>
        <v>m3</v>
      </c>
      <c r="E52" s="32">
        <v>1.2999999999999999E-2</v>
      </c>
      <c r="F52" s="22">
        <f>VLOOKUP($B52,IN_01_26!$B:$E,4,)</f>
        <v>18208.846056485665</v>
      </c>
      <c r="G52" s="13">
        <f>F52*E52</f>
        <v>236.71499873431364</v>
      </c>
      <c r="H52" s="8"/>
    </row>
    <row r="53" spans="1:8" s="2" customFormat="1" ht="13.5" customHeight="1" x14ac:dyDescent="0.25">
      <c r="A53" s="27"/>
      <c r="B53" s="35" t="s">
        <v>903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202</v>
      </c>
      <c r="B54" s="39" t="str">
        <f>VLOOKUP($A54,'PT ORGANISMOS'!$B$5:$H$1025,4,FALSE)</f>
        <v>mo.006</v>
      </c>
      <c r="C54" s="7" t="str">
        <f>VLOOKUP($A54,'PT ORGANISMOS'!$B$5:$H$1025,3,FALSE)</f>
        <v>CUADRILLA TIPO UOCRA</v>
      </c>
      <c r="D54" s="8" t="str">
        <f>VLOOKUP($A54,'PT ORGANISMOS'!$B$5:$H$1025,7,FALSE)</f>
        <v>h</v>
      </c>
      <c r="E54" s="12">
        <v>1.1000000000000001</v>
      </c>
      <c r="F54" s="22">
        <f>VLOOKUP($B54,IN_01_26!$B:$E,4,)</f>
        <v>8869.9805581818182</v>
      </c>
      <c r="G54" s="13">
        <f>F54*E54</f>
        <v>9756.9786140000015</v>
      </c>
      <c r="H54" s="8"/>
    </row>
    <row r="55" spans="1:8" s="2" customFormat="1" ht="13.5" customHeight="1" x14ac:dyDescent="0.25">
      <c r="A55" s="27"/>
      <c r="B55" s="35" t="s">
        <v>904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30">
        <v>83</v>
      </c>
      <c r="B56" s="40" t="str">
        <f>VLOOKUP($A56,'PT ORGANISMOS'!$B$5:$H$1025,4,FALSE)</f>
        <v>eq.020</v>
      </c>
      <c r="C56" s="14" t="str">
        <f>VLOOKUP($A56,'PT ORGANISMOS'!$B$5:$H$1025,3,FALSE)</f>
        <v>MIXER HORMIGÓN 5 M3</v>
      </c>
      <c r="D56" s="15" t="str">
        <f>VLOOKUP($A56,'PT ORGANISMOS'!$B$5:$H$1025,7,FALSE)</f>
        <v>h</v>
      </c>
      <c r="E56" s="31">
        <v>1E-3</v>
      </c>
      <c r="F56" s="24">
        <f>VLOOKUP($B56,IN_01_26!$B:$E,4,)</f>
        <v>206082.57662352908</v>
      </c>
      <c r="G56" s="17">
        <f>F56*E56</f>
        <v>206.08257662352909</v>
      </c>
      <c r="H56" s="15"/>
    </row>
    <row r="59" spans="1:8" s="2" customFormat="1" ht="15.75" x14ac:dyDescent="0.25">
      <c r="A59" s="50" t="s">
        <v>944</v>
      </c>
      <c r="B59" s="42" t="s">
        <v>953</v>
      </c>
      <c r="C59" s="11"/>
      <c r="D59" s="45" t="s">
        <v>913</v>
      </c>
      <c r="E59" s="43" t="str">
        <f>A59</f>
        <v>0.18.16.F</v>
      </c>
      <c r="F59" s="45" t="s">
        <v>920</v>
      </c>
      <c r="G59" s="44">
        <f>SUM(G61:G69)</f>
        <v>29815.877239985341</v>
      </c>
      <c r="H59" s="8" t="s">
        <v>3</v>
      </c>
    </row>
    <row r="60" spans="1:8" s="2" customFormat="1" ht="15" x14ac:dyDescent="0.25">
      <c r="A60" s="28"/>
      <c r="B60" s="34" t="s">
        <v>909</v>
      </c>
      <c r="C60" s="18"/>
      <c r="D60" s="19" t="s">
        <v>914</v>
      </c>
      <c r="E60" s="19" t="s">
        <v>910</v>
      </c>
      <c r="F60" s="20" t="s">
        <v>911</v>
      </c>
      <c r="G60" s="20" t="s">
        <v>912</v>
      </c>
      <c r="H60" s="18"/>
    </row>
    <row r="61" spans="1:8" s="2" customFormat="1" ht="13.5" customHeight="1" x14ac:dyDescent="0.25">
      <c r="A61" s="29"/>
      <c r="B61" s="46" t="s">
        <v>902</v>
      </c>
      <c r="C61" s="25"/>
      <c r="D61" s="41"/>
      <c r="E61" s="47"/>
      <c r="F61" s="48"/>
      <c r="G61" s="49"/>
      <c r="H61" s="41"/>
    </row>
    <row r="62" spans="1:8" s="2" customFormat="1" ht="13.5" customHeight="1" x14ac:dyDescent="0.25">
      <c r="A62" s="27">
        <v>179</v>
      </c>
      <c r="B62" s="39" t="str">
        <f>VLOOKUP($A62,'PT ORGANISMOS'!$B$5:$H$1025,4,FALSE)</f>
        <v>li.004</v>
      </c>
      <c r="C62" s="7" t="str">
        <f>VLOOKUP($A62,'PT ORGANISMOS'!$B$5:$H$1025,3,FALSE)</f>
        <v>CAL HIDRATADA EN BOLSA</v>
      </c>
      <c r="D62" s="8" t="str">
        <f>VLOOKUP($A62,'PT ORGANISMOS'!$B$5:$H$1025,7,FALSE)</f>
        <v>kg</v>
      </c>
      <c r="E62" s="12">
        <v>2.89</v>
      </c>
      <c r="F62" s="22">
        <f>VLOOKUP($B62,IN_01_26!$B:$E,4,)</f>
        <v>325.47474492832379</v>
      </c>
      <c r="G62" s="13">
        <f>F62*E62</f>
        <v>940.62201284285584</v>
      </c>
      <c r="H62" s="8"/>
    </row>
    <row r="63" spans="1:8" s="2" customFormat="1" ht="13.5" customHeight="1" x14ac:dyDescent="0.25">
      <c r="A63" s="27">
        <v>181</v>
      </c>
      <c r="B63" s="39" t="str">
        <f>VLOOKUP($A63,'PT ORGANISMOS'!$B$5:$H$1025,4,FALSE)</f>
        <v>li.006</v>
      </c>
      <c r="C63" s="7" t="str">
        <f>VLOOKUP($A63,'PT ORGANISMOS'!$B$5:$H$1025,3,FALSE)</f>
        <v xml:space="preserve">CEMENTO PORTLAND (PARA VARIACIÓN HISTÓRICA) </v>
      </c>
      <c r="D63" s="8" t="str">
        <f>VLOOKUP($A63,'PT ORGANISMOS'!$B$5:$H$1025,7,FALSE)</f>
        <v>kg</v>
      </c>
      <c r="E63" s="12">
        <v>3.3</v>
      </c>
      <c r="F63" s="22">
        <f>VLOOKUP($B63,IN_01_26!$B:$E,4,)</f>
        <v>675.22059721327219</v>
      </c>
      <c r="G63" s="13">
        <f>F63*E63</f>
        <v>2228.2279708037981</v>
      </c>
      <c r="H63" s="8"/>
    </row>
    <row r="64" spans="1:8" s="2" customFormat="1" ht="13.5" customHeight="1" x14ac:dyDescent="0.25">
      <c r="A64" s="27">
        <v>173</v>
      </c>
      <c r="B64" s="39" t="str">
        <f>VLOOKUP($A64,'PT ORGANISMOS'!$B$5:$H$1025,4,FALSE)</f>
        <v>la.002</v>
      </c>
      <c r="C64" s="7" t="str">
        <f>VLOOKUP($A64,'PT ORGANISMOS'!$B$5:$H$1025,3,FALSE)</f>
        <v>LADRILLO HUECO 8T 12X18X30</v>
      </c>
      <c r="D64" s="8" t="str">
        <f>VLOOKUP($A64,'PT ORGANISMOS'!$B$5:$H$1025,7,FALSE)</f>
        <v>u</v>
      </c>
      <c r="E64" s="12">
        <v>17</v>
      </c>
      <c r="F64" s="22">
        <f>VLOOKUP($B64,IN_01_26!$B:$E,4,)</f>
        <v>824.55656251674793</v>
      </c>
      <c r="G64" s="13">
        <f>F64*E64</f>
        <v>14017.461562784714</v>
      </c>
      <c r="H64" s="8"/>
    </row>
    <row r="65" spans="1:8" s="2" customFormat="1" ht="13.5" customHeight="1" x14ac:dyDescent="0.25">
      <c r="A65" s="27">
        <v>31</v>
      </c>
      <c r="B65" s="39" t="str">
        <f>VLOOKUP($A65,'PT ORGANISMOS'!$B$5:$H$1025,4,FALSE)</f>
        <v>ar.001</v>
      </c>
      <c r="C65" s="7" t="str">
        <f>VLOOKUP($A65,'PT ORGANISMOS'!$B$5:$H$1025,3,FALSE)</f>
        <v>ARENA GRUESA</v>
      </c>
      <c r="D65" s="8" t="str">
        <f>VLOOKUP($A65,'PT ORGANISMOS'!$B$5:$H$1025,7,FALSE)</f>
        <v>m3</v>
      </c>
      <c r="E65" s="32">
        <v>1.9E-2</v>
      </c>
      <c r="F65" s="22">
        <f>VLOOKUP($B65,IN_01_26!$B:$E,4,)</f>
        <v>18208.846056485665</v>
      </c>
      <c r="G65" s="13">
        <f>F65*E65</f>
        <v>345.96807507322762</v>
      </c>
      <c r="H65" s="8"/>
    </row>
    <row r="66" spans="1:8" s="2" customFormat="1" ht="13.5" customHeight="1" x14ac:dyDescent="0.25">
      <c r="A66" s="27"/>
      <c r="B66" s="35" t="s">
        <v>903</v>
      </c>
      <c r="C66" s="7"/>
      <c r="D66" s="8"/>
      <c r="E66" s="12"/>
      <c r="F66" s="22"/>
      <c r="G66" s="13"/>
      <c r="H66" s="8"/>
    </row>
    <row r="67" spans="1:8" s="2" customFormat="1" ht="13.5" customHeight="1" x14ac:dyDescent="0.25">
      <c r="A67" s="27">
        <v>202</v>
      </c>
      <c r="B67" s="39" t="str">
        <f>VLOOKUP($A67,'PT ORGANISMOS'!$B$5:$H$1025,4,FALSE)</f>
        <v>mo.006</v>
      </c>
      <c r="C67" s="7" t="str">
        <f>VLOOKUP($A67,'PT ORGANISMOS'!$B$5:$H$1025,3,FALSE)</f>
        <v>CUADRILLA TIPO UOCRA</v>
      </c>
      <c r="D67" s="8" t="str">
        <f>VLOOKUP($A67,'PT ORGANISMOS'!$B$5:$H$1025,7,FALSE)</f>
        <v>h</v>
      </c>
      <c r="E67" s="12">
        <v>1.35</v>
      </c>
      <c r="F67" s="22">
        <f>VLOOKUP($B67,IN_01_26!$B:$E,4,)</f>
        <v>8869.9805581818182</v>
      </c>
      <c r="G67" s="13">
        <f>F67*E67</f>
        <v>11974.473753545455</v>
      </c>
      <c r="H67" s="8"/>
    </row>
    <row r="68" spans="1:8" s="2" customFormat="1" ht="13.5" customHeight="1" x14ac:dyDescent="0.25">
      <c r="A68" s="27"/>
      <c r="B68" s="35" t="s">
        <v>904</v>
      </c>
      <c r="C68" s="7"/>
      <c r="D68" s="8"/>
      <c r="E68" s="12"/>
      <c r="F68" s="22"/>
      <c r="G68" s="13"/>
      <c r="H68" s="8"/>
    </row>
    <row r="69" spans="1:8" s="2" customFormat="1" ht="13.5" customHeight="1" x14ac:dyDescent="0.25">
      <c r="A69" s="30">
        <v>83</v>
      </c>
      <c r="B69" s="40" t="str">
        <f>VLOOKUP($A69,'PT ORGANISMOS'!$B$5:$H$1025,4,FALSE)</f>
        <v>eq.020</v>
      </c>
      <c r="C69" s="14" t="str">
        <f>VLOOKUP($A69,'PT ORGANISMOS'!$B$5:$H$1025,3,FALSE)</f>
        <v>MIXER HORMIGÓN 5 M3</v>
      </c>
      <c r="D69" s="15" t="str">
        <f>VLOOKUP($A69,'PT ORGANISMOS'!$B$5:$H$1025,7,FALSE)</f>
        <v>h</v>
      </c>
      <c r="E69" s="65">
        <v>1.5E-3</v>
      </c>
      <c r="F69" s="24">
        <f>VLOOKUP($B69,IN_01_26!$B:$E,4,)</f>
        <v>206082.57662352908</v>
      </c>
      <c r="G69" s="17">
        <f>F69*E69</f>
        <v>309.12386493529362</v>
      </c>
      <c r="H69" s="15"/>
    </row>
    <row r="72" spans="1:8" s="2" customFormat="1" ht="15.75" x14ac:dyDescent="0.25">
      <c r="A72" s="50" t="s">
        <v>945</v>
      </c>
      <c r="B72" s="42" t="s">
        <v>954</v>
      </c>
      <c r="C72" s="11"/>
      <c r="D72" s="45" t="s">
        <v>913</v>
      </c>
      <c r="E72" s="43" t="str">
        <f>A72</f>
        <v>0.18.17.F</v>
      </c>
      <c r="F72" s="45" t="s">
        <v>920</v>
      </c>
      <c r="G72" s="44">
        <f>SUM(G74:G82)</f>
        <v>37142.542803129807</v>
      </c>
      <c r="H72" s="8" t="s">
        <v>3</v>
      </c>
    </row>
    <row r="73" spans="1:8" s="2" customFormat="1" ht="15" x14ac:dyDescent="0.25">
      <c r="A73" s="28"/>
      <c r="B73" s="34" t="s">
        <v>909</v>
      </c>
      <c r="C73" s="18"/>
      <c r="D73" s="19" t="s">
        <v>914</v>
      </c>
      <c r="E73" s="19" t="s">
        <v>910</v>
      </c>
      <c r="F73" s="20" t="s">
        <v>911</v>
      </c>
      <c r="G73" s="20" t="s">
        <v>912</v>
      </c>
      <c r="H73" s="18"/>
    </row>
    <row r="74" spans="1:8" s="2" customFormat="1" ht="13.5" customHeight="1" x14ac:dyDescent="0.25">
      <c r="A74" s="29"/>
      <c r="B74" s="46" t="s">
        <v>902</v>
      </c>
      <c r="C74" s="25"/>
      <c r="D74" s="41"/>
      <c r="E74" s="47"/>
      <c r="F74" s="48"/>
      <c r="G74" s="49"/>
      <c r="H74" s="41"/>
    </row>
    <row r="75" spans="1:8" s="2" customFormat="1" ht="13.5" customHeight="1" x14ac:dyDescent="0.25">
      <c r="A75" s="27">
        <v>179</v>
      </c>
      <c r="B75" s="39" t="str">
        <f>VLOOKUP($A75,'PT ORGANISMOS'!$B$5:$H$1025,4,FALSE)</f>
        <v>li.004</v>
      </c>
      <c r="C75" s="7" t="str">
        <f>VLOOKUP($A75,'PT ORGANISMOS'!$B$5:$H$1025,3,FALSE)</f>
        <v>CAL HIDRATADA EN BOLSA</v>
      </c>
      <c r="D75" s="8" t="str">
        <f>VLOOKUP($A75,'PT ORGANISMOS'!$B$5:$H$1025,7,FALSE)</f>
        <v>kg</v>
      </c>
      <c r="E75" s="12">
        <v>4.2</v>
      </c>
      <c r="F75" s="22">
        <f>VLOOKUP($B75,IN_01_26!$B:$E,4,)</f>
        <v>325.47474492832379</v>
      </c>
      <c r="G75" s="13">
        <f>F75*E75</f>
        <v>1366.99392869896</v>
      </c>
      <c r="H75" s="8"/>
    </row>
    <row r="76" spans="1:8" s="2" customFormat="1" ht="13.5" customHeight="1" x14ac:dyDescent="0.25">
      <c r="A76" s="27">
        <v>181</v>
      </c>
      <c r="B76" s="39" t="str">
        <f>VLOOKUP($A76,'PT ORGANISMOS'!$B$5:$H$1025,4,FALSE)</f>
        <v>li.006</v>
      </c>
      <c r="C76" s="7" t="str">
        <f>VLOOKUP($A76,'PT ORGANISMOS'!$B$5:$H$1025,3,FALSE)</f>
        <v xml:space="preserve">CEMENTO PORTLAND (PARA VARIACIÓN HISTÓRICA) </v>
      </c>
      <c r="D76" s="8" t="str">
        <f>VLOOKUP($A76,'PT ORGANISMOS'!$B$5:$H$1025,7,FALSE)</f>
        <v>kg</v>
      </c>
      <c r="E76" s="12">
        <v>2.4</v>
      </c>
      <c r="F76" s="22">
        <f>VLOOKUP($B76,IN_01_26!$B:$E,4,)</f>
        <v>675.22059721327219</v>
      </c>
      <c r="G76" s="13">
        <f>F76*E76</f>
        <v>1620.5294333118532</v>
      </c>
      <c r="H76" s="8"/>
    </row>
    <row r="77" spans="1:8" s="2" customFormat="1" ht="13.5" customHeight="1" x14ac:dyDescent="0.25">
      <c r="A77" s="27">
        <v>175</v>
      </c>
      <c r="B77" s="39" t="str">
        <f>VLOOKUP($A77,'PT ORGANISMOS'!$B$5:$H$1025,4,FALSE)</f>
        <v>la.008</v>
      </c>
      <c r="C77" s="7" t="str">
        <f>VLOOKUP($A77,'PT ORGANISMOS'!$B$5:$H$1025,3,FALSE)</f>
        <v>LADRILLO HUECO 9T 18X18X30</v>
      </c>
      <c r="D77" s="8" t="str">
        <f>VLOOKUP($A77,'PT ORGANISMOS'!$B$5:$H$1025,7,FALSE)</f>
        <v>u</v>
      </c>
      <c r="E77" s="12">
        <v>17</v>
      </c>
      <c r="F77" s="22">
        <f>VLOOKUP($B77,IN_01_26!$B:$E,4,)</f>
        <v>1173.3085062984765</v>
      </c>
      <c r="G77" s="13">
        <f>F77*E77</f>
        <v>19946.244607074099</v>
      </c>
      <c r="H77" s="8"/>
    </row>
    <row r="78" spans="1:8" s="2" customFormat="1" ht="13.5" customHeight="1" x14ac:dyDescent="0.25">
      <c r="A78" s="27">
        <v>31</v>
      </c>
      <c r="B78" s="39" t="str">
        <f>VLOOKUP($A78,'PT ORGANISMOS'!$B$5:$H$1025,4,FALSE)</f>
        <v>ar.001</v>
      </c>
      <c r="C78" s="7" t="str">
        <f>VLOOKUP($A78,'PT ORGANISMOS'!$B$5:$H$1025,3,FALSE)</f>
        <v>ARENA GRUESA</v>
      </c>
      <c r="D78" s="8" t="str">
        <f>VLOOKUP($A78,'PT ORGANISMOS'!$B$5:$H$1025,7,FALSE)</f>
        <v>m3</v>
      </c>
      <c r="E78" s="32">
        <v>2.7E-2</v>
      </c>
      <c r="F78" s="22">
        <f>VLOOKUP($B78,IN_01_26!$B:$E,4,)</f>
        <v>18208.846056485665</v>
      </c>
      <c r="G78" s="13">
        <f>F78*E78</f>
        <v>491.63884352511297</v>
      </c>
      <c r="H78" s="8"/>
    </row>
    <row r="79" spans="1:8" s="2" customFormat="1" ht="13.5" customHeight="1" x14ac:dyDescent="0.25">
      <c r="A79" s="27"/>
      <c r="B79" s="35" t="s">
        <v>903</v>
      </c>
      <c r="C79" s="7"/>
      <c r="D79" s="8"/>
      <c r="E79" s="12"/>
      <c r="F79" s="22"/>
      <c r="G79" s="13"/>
      <c r="H79" s="8"/>
    </row>
    <row r="80" spans="1:8" s="2" customFormat="1" ht="13.5" customHeight="1" x14ac:dyDescent="0.25">
      <c r="A80" s="27">
        <v>202</v>
      </c>
      <c r="B80" s="39" t="str">
        <f>VLOOKUP($A80,'PT ORGANISMOS'!$B$5:$H$1025,4,FALSE)</f>
        <v>mo.006</v>
      </c>
      <c r="C80" s="7" t="str">
        <f>VLOOKUP($A80,'PT ORGANISMOS'!$B$5:$H$1025,3,FALSE)</f>
        <v>CUADRILLA TIPO UOCRA</v>
      </c>
      <c r="D80" s="8" t="str">
        <f>VLOOKUP($A80,'PT ORGANISMOS'!$B$5:$H$1025,7,FALSE)</f>
        <v>h</v>
      </c>
      <c r="E80" s="12">
        <v>1.5</v>
      </c>
      <c r="F80" s="22">
        <f>VLOOKUP($B80,IN_01_26!$B:$E,4,)</f>
        <v>8869.9805581818182</v>
      </c>
      <c r="G80" s="13">
        <f>F80*E80</f>
        <v>13304.970837272727</v>
      </c>
      <c r="H80" s="8"/>
    </row>
    <row r="81" spans="1:8" s="2" customFormat="1" ht="13.5" customHeight="1" x14ac:dyDescent="0.25">
      <c r="A81" s="27"/>
      <c r="B81" s="35" t="s">
        <v>904</v>
      </c>
      <c r="C81" s="7"/>
      <c r="D81" s="8"/>
      <c r="E81" s="12"/>
      <c r="F81" s="22"/>
      <c r="G81" s="13"/>
      <c r="H81" s="8"/>
    </row>
    <row r="82" spans="1:8" s="2" customFormat="1" ht="13.5" customHeight="1" x14ac:dyDescent="0.25">
      <c r="A82" s="30">
        <v>83</v>
      </c>
      <c r="B82" s="40" t="str">
        <f>VLOOKUP($A82,'PT ORGANISMOS'!$B$5:$H$1025,4,FALSE)</f>
        <v>eq.020</v>
      </c>
      <c r="C82" s="14" t="str">
        <f>VLOOKUP($A82,'PT ORGANISMOS'!$B$5:$H$1025,3,FALSE)</f>
        <v>MIXER HORMIGÓN 5 M3</v>
      </c>
      <c r="D82" s="15" t="str">
        <f>VLOOKUP($A82,'PT ORGANISMOS'!$B$5:$H$1025,7,FALSE)</f>
        <v>h</v>
      </c>
      <c r="E82" s="31">
        <v>2E-3</v>
      </c>
      <c r="F82" s="24">
        <f>VLOOKUP($B82,IN_01_26!$B:$E,4,)</f>
        <v>206082.57662352908</v>
      </c>
      <c r="G82" s="17">
        <f>F82*E82</f>
        <v>412.16515324705819</v>
      </c>
      <c r="H82" s="15"/>
    </row>
    <row r="85" spans="1:8" s="2" customFormat="1" ht="15.75" x14ac:dyDescent="0.25">
      <c r="A85" s="50" t="s">
        <v>946</v>
      </c>
      <c r="B85" s="42" t="s">
        <v>955</v>
      </c>
      <c r="C85" s="11"/>
      <c r="D85" s="45" t="s">
        <v>913</v>
      </c>
      <c r="E85" s="43" t="str">
        <f>A85</f>
        <v>0.18.18.F</v>
      </c>
      <c r="F85" s="45" t="s">
        <v>920</v>
      </c>
      <c r="G85" s="44">
        <f>SUM(G87:G95)</f>
        <v>35656.595951046518</v>
      </c>
      <c r="H85" s="8" t="s">
        <v>3</v>
      </c>
    </row>
    <row r="86" spans="1:8" s="2" customFormat="1" ht="15" x14ac:dyDescent="0.25">
      <c r="A86" s="28"/>
      <c r="B86" s="34" t="s">
        <v>909</v>
      </c>
      <c r="C86" s="18"/>
      <c r="D86" s="19" t="s">
        <v>914</v>
      </c>
      <c r="E86" s="19" t="s">
        <v>910</v>
      </c>
      <c r="F86" s="20" t="s">
        <v>911</v>
      </c>
      <c r="G86" s="20" t="s">
        <v>912</v>
      </c>
      <c r="H86" s="18"/>
    </row>
    <row r="87" spans="1:8" s="2" customFormat="1" ht="13.5" customHeight="1" x14ac:dyDescent="0.25">
      <c r="A87" s="29"/>
      <c r="B87" s="46" t="s">
        <v>902</v>
      </c>
      <c r="C87" s="25"/>
      <c r="D87" s="41"/>
      <c r="E87" s="47"/>
      <c r="F87" s="48"/>
      <c r="G87" s="49"/>
      <c r="H87" s="41"/>
    </row>
    <row r="88" spans="1:8" s="2" customFormat="1" ht="13.5" customHeight="1" x14ac:dyDescent="0.25">
      <c r="A88" s="27">
        <v>179</v>
      </c>
      <c r="B88" s="39" t="str">
        <f>VLOOKUP($A88,'PT ORGANISMOS'!$B$5:$H$1025,4,FALSE)</f>
        <v>li.004</v>
      </c>
      <c r="C88" s="7" t="str">
        <f>VLOOKUP($A88,'PT ORGANISMOS'!$B$5:$H$1025,3,FALSE)</f>
        <v>CAL HIDRATADA EN BOLSA</v>
      </c>
      <c r="D88" s="8" t="str">
        <f>VLOOKUP($A88,'PT ORGANISMOS'!$B$5:$H$1025,7,FALSE)</f>
        <v>kg</v>
      </c>
      <c r="E88" s="12">
        <v>4.2</v>
      </c>
      <c r="F88" s="22">
        <f>VLOOKUP($B88,IN_01_26!$B:$E,4,)</f>
        <v>325.47474492832379</v>
      </c>
      <c r="G88" s="13">
        <f>F88*E88</f>
        <v>1366.99392869896</v>
      </c>
      <c r="H88" s="8"/>
    </row>
    <row r="89" spans="1:8" s="2" customFormat="1" ht="13.5" customHeight="1" x14ac:dyDescent="0.25">
      <c r="A89" s="27">
        <v>181</v>
      </c>
      <c r="B89" s="39" t="str">
        <f>VLOOKUP($A89,'PT ORGANISMOS'!$B$5:$H$1025,4,FALSE)</f>
        <v>li.006</v>
      </c>
      <c r="C89" s="7" t="str">
        <f>VLOOKUP($A89,'PT ORGANISMOS'!$B$5:$H$1025,3,FALSE)</f>
        <v xml:space="preserve">CEMENTO PORTLAND (PARA VARIACIÓN HISTÓRICA) </v>
      </c>
      <c r="D89" s="8" t="str">
        <f>VLOOKUP($A89,'PT ORGANISMOS'!$B$5:$H$1025,7,FALSE)</f>
        <v>kg</v>
      </c>
      <c r="E89" s="12">
        <v>2.4</v>
      </c>
      <c r="F89" s="22">
        <f>VLOOKUP($B89,IN_01_26!$B:$E,4,)</f>
        <v>675.22059721327219</v>
      </c>
      <c r="G89" s="13">
        <f>F89*E89</f>
        <v>1620.5294333118532</v>
      </c>
      <c r="H89" s="8"/>
    </row>
    <row r="90" spans="1:8" s="2" customFormat="1" ht="13.5" customHeight="1" x14ac:dyDescent="0.25">
      <c r="A90" s="27">
        <v>176</v>
      </c>
      <c r="B90" s="39" t="str">
        <f>VLOOKUP($A90,'PT ORGANISMOS'!$B$5:$H$1025,4,FALSE)</f>
        <v>la.009</v>
      </c>
      <c r="C90" s="7" t="str">
        <f>VLOOKUP($A90,'PT ORGANISMOS'!$B$5:$H$1025,3,FALSE)</f>
        <v>LADRILLO HUECO PORTANTE 18X 18X 30</v>
      </c>
      <c r="D90" s="8" t="str">
        <f>VLOOKUP($A90,'PT ORGANISMOS'!$B$5:$H$1025,7,FALSE)</f>
        <v>u</v>
      </c>
      <c r="E90" s="12">
        <v>12</v>
      </c>
      <c r="F90" s="22">
        <f>VLOOKUP($B90,IN_01_26!$B:$E,4,)</f>
        <v>1538.3581462492341</v>
      </c>
      <c r="G90" s="13">
        <f>F90*E90</f>
        <v>18460.29775499081</v>
      </c>
      <c r="H90" s="8"/>
    </row>
    <row r="91" spans="1:8" s="2" customFormat="1" ht="13.5" customHeight="1" x14ac:dyDescent="0.25">
      <c r="A91" s="27">
        <v>31</v>
      </c>
      <c r="B91" s="39" t="str">
        <f>VLOOKUP($A91,'PT ORGANISMOS'!$B$5:$H$1025,4,FALSE)</f>
        <v>ar.001</v>
      </c>
      <c r="C91" s="7" t="str">
        <f>VLOOKUP($A91,'PT ORGANISMOS'!$B$5:$H$1025,3,FALSE)</f>
        <v>ARENA GRUESA</v>
      </c>
      <c r="D91" s="8" t="str">
        <f>VLOOKUP($A91,'PT ORGANISMOS'!$B$5:$H$1025,7,FALSE)</f>
        <v>m3</v>
      </c>
      <c r="E91" s="32">
        <v>2.7E-2</v>
      </c>
      <c r="F91" s="22">
        <f>VLOOKUP($B91,IN_01_26!$B:$E,4,)</f>
        <v>18208.846056485665</v>
      </c>
      <c r="G91" s="13">
        <f>F91*E91</f>
        <v>491.63884352511297</v>
      </c>
      <c r="H91" s="8"/>
    </row>
    <row r="92" spans="1:8" s="2" customFormat="1" ht="13.5" customHeight="1" x14ac:dyDescent="0.25">
      <c r="A92" s="27"/>
      <c r="B92" s="35" t="s">
        <v>903</v>
      </c>
      <c r="C92" s="7"/>
      <c r="D92" s="8"/>
      <c r="E92" s="12"/>
      <c r="F92" s="22"/>
      <c r="G92" s="13"/>
      <c r="H92" s="8"/>
    </row>
    <row r="93" spans="1:8" s="2" customFormat="1" ht="13.5" customHeight="1" x14ac:dyDescent="0.25">
      <c r="A93" s="27">
        <v>202</v>
      </c>
      <c r="B93" s="39" t="str">
        <f>VLOOKUP($A93,'PT ORGANISMOS'!$B$5:$H$1025,4,FALSE)</f>
        <v>mo.006</v>
      </c>
      <c r="C93" s="7" t="str">
        <f>VLOOKUP($A93,'PT ORGANISMOS'!$B$5:$H$1025,3,FALSE)</f>
        <v>CUADRILLA TIPO UOCRA</v>
      </c>
      <c r="D93" s="8" t="str">
        <f>VLOOKUP($A93,'PT ORGANISMOS'!$B$5:$H$1025,7,FALSE)</f>
        <v>h</v>
      </c>
      <c r="E93" s="12">
        <v>1.5</v>
      </c>
      <c r="F93" s="22">
        <f>VLOOKUP($B93,IN_01_26!$B:$E,4,)</f>
        <v>8869.9805581818182</v>
      </c>
      <c r="G93" s="13">
        <f>F93*E93</f>
        <v>13304.970837272727</v>
      </c>
      <c r="H93" s="8"/>
    </row>
    <row r="94" spans="1:8" s="2" customFormat="1" ht="13.5" customHeight="1" x14ac:dyDescent="0.25">
      <c r="A94" s="27"/>
      <c r="B94" s="35" t="s">
        <v>904</v>
      </c>
      <c r="C94" s="7"/>
      <c r="D94" s="8"/>
      <c r="E94" s="12"/>
      <c r="F94" s="22"/>
      <c r="G94" s="13"/>
      <c r="H94" s="8"/>
    </row>
    <row r="95" spans="1:8" s="2" customFormat="1" ht="13.5" customHeight="1" x14ac:dyDescent="0.25">
      <c r="A95" s="30">
        <v>83</v>
      </c>
      <c r="B95" s="40" t="str">
        <f>VLOOKUP($A95,'PT ORGANISMOS'!$B$5:$H$1025,4,FALSE)</f>
        <v>eq.020</v>
      </c>
      <c r="C95" s="14" t="str">
        <f>VLOOKUP($A95,'PT ORGANISMOS'!$B$5:$H$1025,3,FALSE)</f>
        <v>MIXER HORMIGÓN 5 M3</v>
      </c>
      <c r="D95" s="15" t="str">
        <f>VLOOKUP($A95,'PT ORGANISMOS'!$B$5:$H$1025,7,FALSE)</f>
        <v>h</v>
      </c>
      <c r="E95" s="31">
        <v>2E-3</v>
      </c>
      <c r="F95" s="24">
        <f>VLOOKUP($B95,IN_01_26!$B:$E,4,)</f>
        <v>206082.57662352908</v>
      </c>
      <c r="G95" s="17">
        <f>F95*E95</f>
        <v>412.16515324705819</v>
      </c>
      <c r="H95" s="15"/>
    </row>
    <row r="98" spans="1:8" s="2" customFormat="1" ht="15.75" x14ac:dyDescent="0.25">
      <c r="A98" s="191" t="s">
        <v>1849</v>
      </c>
      <c r="B98" s="42" t="s">
        <v>956</v>
      </c>
      <c r="C98" s="11"/>
      <c r="D98" s="45" t="s">
        <v>913</v>
      </c>
      <c r="E98" s="43" t="str">
        <f>A98</f>
        <v>0.18.25.F</v>
      </c>
      <c r="F98" s="45" t="s">
        <v>920</v>
      </c>
      <c r="G98" s="44">
        <f>SUM(G100:G108)</f>
        <v>47746.421200950062</v>
      </c>
      <c r="H98" s="8" t="s">
        <v>3</v>
      </c>
    </row>
    <row r="99" spans="1:8" s="2" customFormat="1" ht="15" x14ac:dyDescent="0.25">
      <c r="A99" s="28"/>
      <c r="B99" s="34" t="s">
        <v>909</v>
      </c>
      <c r="C99" s="18"/>
      <c r="D99" s="19" t="s">
        <v>914</v>
      </c>
      <c r="E99" s="19" t="s">
        <v>910</v>
      </c>
      <c r="F99" s="20" t="s">
        <v>911</v>
      </c>
      <c r="G99" s="20" t="s">
        <v>912</v>
      </c>
      <c r="H99" s="18"/>
    </row>
    <row r="100" spans="1:8" s="2" customFormat="1" ht="13.5" customHeight="1" x14ac:dyDescent="0.25">
      <c r="A100" s="29"/>
      <c r="B100" s="46" t="s">
        <v>902</v>
      </c>
      <c r="C100" s="25"/>
      <c r="D100" s="41"/>
      <c r="E100" s="47"/>
      <c r="F100" s="48"/>
      <c r="G100" s="49"/>
      <c r="H100" s="41"/>
    </row>
    <row r="101" spans="1:8" s="2" customFormat="1" ht="13.5" customHeight="1" x14ac:dyDescent="0.25">
      <c r="A101" s="27">
        <v>179</v>
      </c>
      <c r="B101" s="39" t="str">
        <f>VLOOKUP($A101,'PT ORGANISMOS'!$B$5:$H$1025,4,FALSE)</f>
        <v>li.004</v>
      </c>
      <c r="C101" s="7" t="str">
        <f>VLOOKUP($A101,'PT ORGANISMOS'!$B$5:$H$1025,3,FALSE)</f>
        <v>CAL HIDRATADA EN BOLSA</v>
      </c>
      <c r="D101" s="8" t="str">
        <f>VLOOKUP($A101,'PT ORGANISMOS'!$B$5:$H$1025,7,FALSE)</f>
        <v>kg</v>
      </c>
      <c r="E101" s="32">
        <v>2.0150000000000001</v>
      </c>
      <c r="F101" s="22">
        <f>VLOOKUP($B101,IN_01_26!$B:$E,4,)</f>
        <v>325.47474492832379</v>
      </c>
      <c r="G101" s="13">
        <f>F101*E101</f>
        <v>655.8316110305725</v>
      </c>
      <c r="H101" s="8"/>
    </row>
    <row r="102" spans="1:8" s="2" customFormat="1" ht="13.5" customHeight="1" x14ac:dyDescent="0.25">
      <c r="A102" s="27">
        <v>181</v>
      </c>
      <c r="B102" s="39" t="str">
        <f>VLOOKUP($A102,'PT ORGANISMOS'!$B$5:$H$1025,4,FALSE)</f>
        <v>li.006</v>
      </c>
      <c r="C102" s="7" t="str">
        <f>VLOOKUP($A102,'PT ORGANISMOS'!$B$5:$H$1025,3,FALSE)</f>
        <v xml:space="preserve">CEMENTO PORTLAND (PARA VARIACIÓN HISTÓRICA) </v>
      </c>
      <c r="D102" s="8" t="str">
        <f>VLOOKUP($A102,'PT ORGANISMOS'!$B$5:$H$1025,7,FALSE)</f>
        <v>kg</v>
      </c>
      <c r="E102" s="32">
        <v>2.3180000000000001</v>
      </c>
      <c r="F102" s="22">
        <f>VLOOKUP($B102,IN_01_26!$B:$E,4,)</f>
        <v>675.22059721327219</v>
      </c>
      <c r="G102" s="13">
        <f>F102*E102</f>
        <v>1565.1613443403651</v>
      </c>
      <c r="H102" s="8"/>
    </row>
    <row r="103" spans="1:8" s="2" customFormat="1" ht="13.5" customHeight="1" x14ac:dyDescent="0.25">
      <c r="A103" s="27">
        <v>42</v>
      </c>
      <c r="B103" s="39" t="str">
        <f>VLOOKUP($A103,'PT ORGANISMOS'!$B$5:$H$1025,4,FALSE)</f>
        <v>bl.002</v>
      </c>
      <c r="C103" s="7" t="str">
        <f>VLOOKUP($A103,'PT ORGANISMOS'!$B$5:$H$1025,3,FALSE)</f>
        <v>BLOQUE DE H° DE 19X19X39 BR3</v>
      </c>
      <c r="D103" s="8" t="str">
        <f>VLOOKUP($A103,'PT ORGANISMOS'!$B$5:$H$1025,7,FALSE)</f>
        <v>u</v>
      </c>
      <c r="E103" s="12">
        <v>13</v>
      </c>
      <c r="F103" s="22">
        <f>VLOOKUP($B103,IN_01_26!$B:$E,4,)</f>
        <v>2087.8188334812435</v>
      </c>
      <c r="G103" s="13">
        <f>F103*E103</f>
        <v>27141.644835256164</v>
      </c>
      <c r="H103" s="8"/>
    </row>
    <row r="104" spans="1:8" s="2" customFormat="1" ht="13.5" customHeight="1" x14ac:dyDescent="0.25">
      <c r="A104" s="27">
        <v>31</v>
      </c>
      <c r="B104" s="39" t="str">
        <f>VLOOKUP($A104,'PT ORGANISMOS'!$B$5:$H$1025,4,FALSE)</f>
        <v>ar.001</v>
      </c>
      <c r="C104" s="7" t="str">
        <f>VLOOKUP($A104,'PT ORGANISMOS'!$B$5:$H$1025,3,FALSE)</f>
        <v>ARENA GRUESA</v>
      </c>
      <c r="D104" s="8" t="str">
        <f>VLOOKUP($A104,'PT ORGANISMOS'!$B$5:$H$1025,7,FALSE)</f>
        <v>m3</v>
      </c>
      <c r="E104" s="32">
        <v>1.2999999999999999E-2</v>
      </c>
      <c r="F104" s="22">
        <f>VLOOKUP($B104,IN_01_26!$B:$E,4,)</f>
        <v>18208.846056485665</v>
      </c>
      <c r="G104" s="13">
        <f>F104*E104</f>
        <v>236.71499873431364</v>
      </c>
      <c r="H104" s="8"/>
    </row>
    <row r="105" spans="1:8" s="2" customFormat="1" ht="13.5" customHeight="1" x14ac:dyDescent="0.25">
      <c r="A105" s="27"/>
      <c r="B105" s="35" t="s">
        <v>903</v>
      </c>
      <c r="C105" s="7"/>
      <c r="D105" s="8"/>
      <c r="E105" s="12"/>
      <c r="F105" s="22"/>
      <c r="G105" s="13"/>
      <c r="H105" s="8"/>
    </row>
    <row r="106" spans="1:8" s="2" customFormat="1" ht="13.5" customHeight="1" x14ac:dyDescent="0.25">
      <c r="A106" s="27">
        <v>202</v>
      </c>
      <c r="B106" s="39" t="str">
        <f>VLOOKUP($A106,'PT ORGANISMOS'!$B$5:$H$1025,4,FALSE)</f>
        <v>mo.006</v>
      </c>
      <c r="C106" s="7" t="str">
        <f>VLOOKUP($A106,'PT ORGANISMOS'!$B$5:$H$1025,3,FALSE)</f>
        <v>CUADRILLA TIPO UOCRA</v>
      </c>
      <c r="D106" s="8" t="str">
        <f>VLOOKUP($A106,'PT ORGANISMOS'!$B$5:$H$1025,7,FALSE)</f>
        <v>h</v>
      </c>
      <c r="E106" s="12">
        <v>1.4</v>
      </c>
      <c r="F106" s="22">
        <f>VLOOKUP($B106,IN_01_26!$B:$E,4,)</f>
        <v>8869.9805581818182</v>
      </c>
      <c r="G106" s="13">
        <f>F106*E106</f>
        <v>12417.972781454544</v>
      </c>
      <c r="H106" s="8"/>
    </row>
    <row r="107" spans="1:8" s="2" customFormat="1" ht="13.5" customHeight="1" x14ac:dyDescent="0.25">
      <c r="A107" s="27"/>
      <c r="B107" s="35" t="s">
        <v>904</v>
      </c>
      <c r="C107" s="7"/>
      <c r="D107" s="8"/>
      <c r="E107" s="12"/>
      <c r="F107" s="22"/>
      <c r="G107" s="13"/>
      <c r="H107" s="8"/>
    </row>
    <row r="108" spans="1:8" s="2" customFormat="1" ht="13.5" customHeight="1" x14ac:dyDescent="0.25">
      <c r="A108" s="30">
        <v>83</v>
      </c>
      <c r="B108" s="40" t="str">
        <f>VLOOKUP($A108,'PT ORGANISMOS'!$B$5:$H$1025,4,FALSE)</f>
        <v>eq.020</v>
      </c>
      <c r="C108" s="14" t="str">
        <f>VLOOKUP($A108,'PT ORGANISMOS'!$B$5:$H$1025,3,FALSE)</f>
        <v>MIXER HORMIGÓN 5 M3</v>
      </c>
      <c r="D108" s="15" t="str">
        <f>VLOOKUP($A108,'PT ORGANISMOS'!$B$5:$H$1025,7,FALSE)</f>
        <v>h</v>
      </c>
      <c r="E108" s="65">
        <v>2.7799999999999998E-2</v>
      </c>
      <c r="F108" s="24">
        <f>VLOOKUP($B108,IN_01_26!$B:$E,4,)</f>
        <v>206082.57662352908</v>
      </c>
      <c r="G108" s="17">
        <f>F108*E108</f>
        <v>5729.0956301341084</v>
      </c>
      <c r="H108" s="15"/>
    </row>
    <row r="111" spans="1:8" s="2" customFormat="1" ht="15.75" x14ac:dyDescent="0.25">
      <c r="A111" s="50" t="s">
        <v>947</v>
      </c>
      <c r="B111" s="42" t="s">
        <v>957</v>
      </c>
      <c r="C111" s="11"/>
      <c r="D111" s="45" t="s">
        <v>913</v>
      </c>
      <c r="E111" s="43" t="str">
        <f>A111</f>
        <v>0.18.26.F</v>
      </c>
      <c r="F111" s="45" t="s">
        <v>920</v>
      </c>
      <c r="G111" s="44">
        <f>SUM(G113:G122)</f>
        <v>332456.00272024068</v>
      </c>
      <c r="H111" s="8" t="s">
        <v>1</v>
      </c>
    </row>
    <row r="112" spans="1:8" s="2" customFormat="1" ht="15" x14ac:dyDescent="0.25">
      <c r="A112" s="28"/>
      <c r="B112" s="34" t="s">
        <v>909</v>
      </c>
      <c r="C112" s="18"/>
      <c r="D112" s="19" t="s">
        <v>914</v>
      </c>
      <c r="E112" s="19" t="s">
        <v>910</v>
      </c>
      <c r="F112" s="20" t="s">
        <v>911</v>
      </c>
      <c r="G112" s="20" t="s">
        <v>912</v>
      </c>
      <c r="H112" s="18"/>
    </row>
    <row r="113" spans="1:8" s="2" customFormat="1" ht="13.5" customHeight="1" x14ac:dyDescent="0.25">
      <c r="A113" s="29"/>
      <c r="B113" s="46" t="s">
        <v>902</v>
      </c>
      <c r="C113" s="25"/>
      <c r="D113" s="41"/>
      <c r="E113" s="47"/>
      <c r="F113" s="48"/>
      <c r="G113" s="49"/>
      <c r="H113" s="41"/>
    </row>
    <row r="114" spans="1:8" s="2" customFormat="1" ht="13.5" customHeight="1" x14ac:dyDescent="0.25">
      <c r="A114" s="27">
        <v>179</v>
      </c>
      <c r="B114" s="39" t="str">
        <f>VLOOKUP($A114,'PT ORGANISMOS'!$B$5:$H$1025,4,FALSE)</f>
        <v>li.004</v>
      </c>
      <c r="C114" s="7" t="str">
        <f>VLOOKUP($A114,'PT ORGANISMOS'!$B$5:$H$1025,3,FALSE)</f>
        <v>CAL HIDRATADA EN BOLSA</v>
      </c>
      <c r="D114" s="8" t="str">
        <f>VLOOKUP($A114,'PT ORGANISMOS'!$B$5:$H$1025,7,FALSE)</f>
        <v>kg</v>
      </c>
      <c r="E114" s="12">
        <v>57.6</v>
      </c>
      <c r="F114" s="22">
        <f>VLOOKUP($B114,IN_01_26!$B:$E,4,)</f>
        <v>325.47474492832379</v>
      </c>
      <c r="G114" s="13">
        <f>F114*E114</f>
        <v>18747.345307871452</v>
      </c>
      <c r="H114" s="8"/>
    </row>
    <row r="115" spans="1:8" s="2" customFormat="1" ht="13.5" customHeight="1" x14ac:dyDescent="0.25">
      <c r="A115" s="27">
        <v>181</v>
      </c>
      <c r="B115" s="39" t="str">
        <f>VLOOKUP($A115,'PT ORGANISMOS'!$B$5:$H$1025,4,FALSE)</f>
        <v>li.006</v>
      </c>
      <c r="C115" s="7" t="str">
        <f>VLOOKUP($A115,'PT ORGANISMOS'!$B$5:$H$1025,3,FALSE)</f>
        <v xml:space="preserve">CEMENTO PORTLAND (PARA VARIACIÓN HISTÓRICA) </v>
      </c>
      <c r="D115" s="8" t="str">
        <f>VLOOKUP($A115,'PT ORGANISMOS'!$B$5:$H$1025,7,FALSE)</f>
        <v>kg</v>
      </c>
      <c r="E115" s="12">
        <v>59.2</v>
      </c>
      <c r="F115" s="22">
        <f>VLOOKUP($B115,IN_01_26!$B:$E,4,)</f>
        <v>675.22059721327219</v>
      </c>
      <c r="G115" s="13">
        <f>F115*E115</f>
        <v>39973.059355025718</v>
      </c>
      <c r="H115" s="8"/>
    </row>
    <row r="116" spans="1:8" s="2" customFormat="1" ht="13.5" customHeight="1" x14ac:dyDescent="0.25">
      <c r="A116" s="27">
        <v>2</v>
      </c>
      <c r="B116" s="39" t="str">
        <f>VLOOKUP($A116,'PT ORGANISMOS'!$B$5:$H$1025,4,FALSE)</f>
        <v>ac.015</v>
      </c>
      <c r="C116" s="7" t="str">
        <f>VLOOKUP($A116,'PT ORGANISMOS'!$B$5:$H$1025,3,FALSE)</f>
        <v>HIERRO MEJORADO DE 10 MM.</v>
      </c>
      <c r="D116" s="8" t="str">
        <f>VLOOKUP($A116,'PT ORGANISMOS'!$B$5:$H$1025,7,FALSE)</f>
        <v>kg</v>
      </c>
      <c r="E116" s="12">
        <v>2.2000000000000002</v>
      </c>
      <c r="F116" s="22">
        <f>VLOOKUP($B116,IN_01_26!$B:$E,4,)</f>
        <v>4998.3380111160041</v>
      </c>
      <c r="G116" s="13">
        <f>F116*E116</f>
        <v>10996.34362445521</v>
      </c>
      <c r="H116" s="8"/>
    </row>
    <row r="117" spans="1:8" s="2" customFormat="1" ht="13.5" customHeight="1" x14ac:dyDescent="0.25">
      <c r="A117" s="27">
        <v>172</v>
      </c>
      <c r="B117" s="39" t="str">
        <f>VLOOKUP($A117,'PT ORGANISMOS'!$B$5:$H$1025,4,FALSE)</f>
        <v>la.001</v>
      </c>
      <c r="C117" s="7" t="str">
        <f>VLOOKUP($A117,'PT ORGANISMOS'!$B$5:$H$1025,3,FALSE)</f>
        <v>LADRILLO COMÚN DE 1RA.CALIDAD</v>
      </c>
      <c r="D117" s="8" t="str">
        <f>VLOOKUP($A117,'PT ORGANISMOS'!$B$5:$H$1025,7,FALSE)</f>
        <v>mil</v>
      </c>
      <c r="E117" s="32">
        <v>0.4</v>
      </c>
      <c r="F117" s="22">
        <f>VLOOKUP($B117,IN_01_26!$B:$E,4,)</f>
        <v>290754.18002664414</v>
      </c>
      <c r="G117" s="13">
        <f>F117*E117</f>
        <v>116301.67201065767</v>
      </c>
      <c r="H117" s="8"/>
    </row>
    <row r="118" spans="1:8" s="2" customFormat="1" ht="13.5" customHeight="1" x14ac:dyDescent="0.25">
      <c r="A118" s="27">
        <v>31</v>
      </c>
      <c r="B118" s="39" t="str">
        <f>VLOOKUP($A118,'PT ORGANISMOS'!$B$5:$H$1025,4,FALSE)</f>
        <v>ar.001</v>
      </c>
      <c r="C118" s="7" t="str">
        <f>VLOOKUP($A118,'PT ORGANISMOS'!$B$5:$H$1025,3,FALSE)</f>
        <v>ARENA GRUESA</v>
      </c>
      <c r="D118" s="8" t="str">
        <f>VLOOKUP($A118,'PT ORGANISMOS'!$B$5:$H$1025,7,FALSE)</f>
        <v>m3</v>
      </c>
      <c r="E118" s="32">
        <v>0.38500000000000001</v>
      </c>
      <c r="F118" s="22">
        <f>VLOOKUP($B118,IN_01_26!$B:$E,4,)</f>
        <v>18208.846056485665</v>
      </c>
      <c r="G118" s="13">
        <f>F118*E118</f>
        <v>7010.4057317469815</v>
      </c>
      <c r="H118" s="8"/>
    </row>
    <row r="119" spans="1:8" s="2" customFormat="1" ht="13.5" customHeight="1" x14ac:dyDescent="0.25">
      <c r="A119" s="27"/>
      <c r="B119" s="35" t="s">
        <v>903</v>
      </c>
      <c r="C119" s="7"/>
      <c r="D119" s="8"/>
      <c r="E119" s="12"/>
      <c r="F119" s="22"/>
      <c r="G119" s="13"/>
      <c r="H119" s="8"/>
    </row>
    <row r="120" spans="1:8" s="2" customFormat="1" ht="13.5" customHeight="1" x14ac:dyDescent="0.25">
      <c r="A120" s="27">
        <v>202</v>
      </c>
      <c r="B120" s="39" t="str">
        <f>VLOOKUP($A120,'PT ORGANISMOS'!$B$5:$H$1025,4,FALSE)</f>
        <v>mo.006</v>
      </c>
      <c r="C120" s="7" t="str">
        <f>VLOOKUP($A120,'PT ORGANISMOS'!$B$5:$H$1025,3,FALSE)</f>
        <v>CUADRILLA TIPO UOCRA</v>
      </c>
      <c r="D120" s="8" t="str">
        <f>VLOOKUP($A120,'PT ORGANISMOS'!$B$5:$H$1025,7,FALSE)</f>
        <v>h</v>
      </c>
      <c r="E120" s="12">
        <v>15.64</v>
      </c>
      <c r="F120" s="22">
        <f>VLOOKUP($B120,IN_01_26!$B:$E,4,)</f>
        <v>8869.9805581818182</v>
      </c>
      <c r="G120" s="13">
        <f>F120*E120</f>
        <v>138726.49592996365</v>
      </c>
      <c r="H120" s="8"/>
    </row>
    <row r="121" spans="1:8" s="2" customFormat="1" ht="13.5" customHeight="1" x14ac:dyDescent="0.25">
      <c r="A121" s="27"/>
      <c r="B121" s="35" t="s">
        <v>904</v>
      </c>
      <c r="C121" s="7"/>
      <c r="D121" s="8"/>
      <c r="E121" s="12"/>
      <c r="F121" s="22"/>
      <c r="G121" s="13"/>
      <c r="H121" s="8"/>
    </row>
    <row r="122" spans="1:8" s="2" customFormat="1" ht="13.5" customHeight="1" x14ac:dyDescent="0.25">
      <c r="A122" s="30">
        <v>83</v>
      </c>
      <c r="B122" s="40" t="str">
        <f>VLOOKUP($A122,'PT ORGANISMOS'!$B$5:$H$1025,4,FALSE)</f>
        <v>eq.020</v>
      </c>
      <c r="C122" s="14" t="str">
        <f>VLOOKUP($A122,'PT ORGANISMOS'!$B$5:$H$1025,3,FALSE)</f>
        <v>MIXER HORMIGÓN 5 M3</v>
      </c>
      <c r="D122" s="15" t="str">
        <f>VLOOKUP($A122,'PT ORGANISMOS'!$B$5:$H$1025,7,FALSE)</f>
        <v>h</v>
      </c>
      <c r="E122" s="65">
        <v>3.3999999999999998E-3</v>
      </c>
      <c r="F122" s="24">
        <f>VLOOKUP($B122,IN_01_26!$B:$E,4,)</f>
        <v>206082.57662352908</v>
      </c>
      <c r="G122" s="17">
        <f>F122*E122</f>
        <v>700.68076051999878</v>
      </c>
      <c r="H122" s="15"/>
    </row>
    <row r="125" spans="1:8" s="2" customFormat="1" ht="15.75" x14ac:dyDescent="0.25">
      <c r="A125" s="50" t="s">
        <v>948</v>
      </c>
      <c r="B125" s="42" t="s">
        <v>958</v>
      </c>
      <c r="C125" s="11"/>
      <c r="D125" s="45" t="s">
        <v>913</v>
      </c>
      <c r="E125" s="43" t="str">
        <f>A125</f>
        <v>0.18.27.F</v>
      </c>
      <c r="F125" s="45" t="s">
        <v>920</v>
      </c>
      <c r="G125" s="44">
        <f>SUM(G127:G138)</f>
        <v>340929.74877809553</v>
      </c>
      <c r="H125" s="8" t="s">
        <v>1</v>
      </c>
    </row>
    <row r="126" spans="1:8" s="2" customFormat="1" ht="15" x14ac:dyDescent="0.25">
      <c r="A126" s="28"/>
      <c r="B126" s="34" t="s">
        <v>909</v>
      </c>
      <c r="C126" s="18"/>
      <c r="D126" s="19" t="s">
        <v>914</v>
      </c>
      <c r="E126" s="19" t="s">
        <v>910</v>
      </c>
      <c r="F126" s="20" t="s">
        <v>911</v>
      </c>
      <c r="G126" s="20" t="s">
        <v>912</v>
      </c>
      <c r="H126" s="18"/>
    </row>
    <row r="127" spans="1:8" s="2" customFormat="1" ht="13.5" customHeight="1" x14ac:dyDescent="0.25">
      <c r="A127" s="29"/>
      <c r="B127" s="46" t="s">
        <v>902</v>
      </c>
      <c r="C127" s="25"/>
      <c r="D127" s="41"/>
      <c r="E127" s="47"/>
      <c r="F127" s="48"/>
      <c r="G127" s="49"/>
      <c r="H127" s="41"/>
    </row>
    <row r="128" spans="1:8" s="2" customFormat="1" ht="13.5" customHeight="1" x14ac:dyDescent="0.25">
      <c r="A128" s="27">
        <v>28</v>
      </c>
      <c r="B128" s="39" t="str">
        <f>VLOOKUP($A128,'PT ORGANISMOS'!$B$5:$H$1025,4,FALSE)</f>
        <v>ai.014</v>
      </c>
      <c r="C128" s="7" t="str">
        <f>VLOOKUP($A128,'PT ORGANISMOS'!$B$5:$H$1025,3,FALSE)</f>
        <v>POLIESTIRENO EXPANDIDO 20 MM</v>
      </c>
      <c r="D128" s="8" t="str">
        <f>VLOOKUP($A128,'PT ORGANISMOS'!$B$5:$H$1025,7,FALSE)</f>
        <v>m2</v>
      </c>
      <c r="E128" s="32">
        <v>0.56399999999999995</v>
      </c>
      <c r="F128" s="22">
        <f>VLOOKUP($B128,IN_01_26!$B:$E,4,)</f>
        <v>11468.58851173232</v>
      </c>
      <c r="G128" s="13">
        <f t="shared" ref="G128:G134" si="0">F128*E128</f>
        <v>6468.2839206170274</v>
      </c>
      <c r="H128" s="8"/>
    </row>
    <row r="129" spans="1:8" s="2" customFormat="1" ht="13.5" customHeight="1" x14ac:dyDescent="0.25">
      <c r="A129" s="27">
        <v>51</v>
      </c>
      <c r="B129" s="39" t="str">
        <f>VLOOKUP($A129,'PT ORGANISMOS'!$B$5:$H$1025,4,FALSE)</f>
        <v>ch.006</v>
      </c>
      <c r="C129" s="7" t="str">
        <f>VLOOKUP($A129,'PT ORGANISMOS'!$B$5:$H$1025,3,FALSE)</f>
        <v>CHAPA H°G° N°27, 3.05 X 1.10 M.</v>
      </c>
      <c r="D129" s="8" t="str">
        <f>VLOOKUP($A129,'PT ORGANISMOS'!$B$5:$H$1025,7,FALSE)</f>
        <v>u</v>
      </c>
      <c r="E129" s="32">
        <v>3.9E-2</v>
      </c>
      <c r="F129" s="22">
        <f>VLOOKUP($B129,IN_01_26!$B:$E,4,)</f>
        <v>51422.106083020873</v>
      </c>
      <c r="G129" s="13">
        <f t="shared" si="0"/>
        <v>2005.462137237814</v>
      </c>
      <c r="H129" s="8"/>
    </row>
    <row r="130" spans="1:8" s="2" customFormat="1" ht="13.5" customHeight="1" x14ac:dyDescent="0.25">
      <c r="A130" s="27">
        <v>179</v>
      </c>
      <c r="B130" s="39" t="str">
        <f>VLOOKUP($A130,'PT ORGANISMOS'!$B$5:$H$1025,4,FALSE)</f>
        <v>li.004</v>
      </c>
      <c r="C130" s="7" t="str">
        <f>VLOOKUP($A130,'PT ORGANISMOS'!$B$5:$H$1025,3,FALSE)</f>
        <v>CAL HIDRATADA EN BOLSA</v>
      </c>
      <c r="D130" s="8" t="str">
        <f>VLOOKUP($A130,'PT ORGANISMOS'!$B$5:$H$1025,7,FALSE)</f>
        <v>kg</v>
      </c>
      <c r="E130" s="12">
        <v>57.6</v>
      </c>
      <c r="F130" s="22">
        <f>VLOOKUP($B130,IN_01_26!$B:$E,4,)</f>
        <v>325.47474492832379</v>
      </c>
      <c r="G130" s="13">
        <f t="shared" si="0"/>
        <v>18747.345307871452</v>
      </c>
      <c r="H130" s="8"/>
    </row>
    <row r="131" spans="1:8" s="2" customFormat="1" ht="13.5" customHeight="1" x14ac:dyDescent="0.25">
      <c r="A131" s="27">
        <v>181</v>
      </c>
      <c r="B131" s="39" t="str">
        <f>VLOOKUP($A131,'PT ORGANISMOS'!$B$5:$H$1025,4,FALSE)</f>
        <v>li.006</v>
      </c>
      <c r="C131" s="7" t="str">
        <f>VLOOKUP($A131,'PT ORGANISMOS'!$B$5:$H$1025,3,FALSE)</f>
        <v xml:space="preserve">CEMENTO PORTLAND (PARA VARIACIÓN HISTÓRICA) </v>
      </c>
      <c r="D131" s="8" t="str">
        <f>VLOOKUP($A131,'PT ORGANISMOS'!$B$5:$H$1025,7,FALSE)</f>
        <v>kg</v>
      </c>
      <c r="E131" s="12">
        <v>59.2</v>
      </c>
      <c r="F131" s="22">
        <f>VLOOKUP($B131,IN_01_26!$B:$E,4,)</f>
        <v>675.22059721327219</v>
      </c>
      <c r="G131" s="13">
        <f t="shared" si="0"/>
        <v>39973.059355025718</v>
      </c>
      <c r="H131" s="8"/>
    </row>
    <row r="132" spans="1:8" s="2" customFormat="1" ht="13.5" customHeight="1" x14ac:dyDescent="0.25">
      <c r="A132" s="27">
        <v>2</v>
      </c>
      <c r="B132" s="39" t="str">
        <f>VLOOKUP($A132,'PT ORGANISMOS'!$B$5:$H$1025,4,FALSE)</f>
        <v>ac.015</v>
      </c>
      <c r="C132" s="7" t="str">
        <f>VLOOKUP($A132,'PT ORGANISMOS'!$B$5:$H$1025,3,FALSE)</f>
        <v>HIERRO MEJORADO DE 10 MM.</v>
      </c>
      <c r="D132" s="8" t="str">
        <f>VLOOKUP($A132,'PT ORGANISMOS'!$B$5:$H$1025,7,FALSE)</f>
        <v>kg</v>
      </c>
      <c r="E132" s="12">
        <v>2.2000000000000002</v>
      </c>
      <c r="F132" s="22">
        <f>VLOOKUP($B132,IN_01_26!$B:$E,4,)</f>
        <v>4998.3380111160041</v>
      </c>
      <c r="G132" s="13">
        <f t="shared" si="0"/>
        <v>10996.34362445521</v>
      </c>
      <c r="H132" s="8"/>
    </row>
    <row r="133" spans="1:8" s="2" customFormat="1" ht="13.5" customHeight="1" x14ac:dyDescent="0.25">
      <c r="A133" s="27">
        <v>172</v>
      </c>
      <c r="B133" s="39" t="str">
        <f>VLOOKUP($A133,'PT ORGANISMOS'!$B$5:$H$1025,4,FALSE)</f>
        <v>la.001</v>
      </c>
      <c r="C133" s="7" t="str">
        <f>VLOOKUP($A133,'PT ORGANISMOS'!$B$5:$H$1025,3,FALSE)</f>
        <v>LADRILLO COMÚN DE 1RA.CALIDAD</v>
      </c>
      <c r="D133" s="8" t="str">
        <f>VLOOKUP($A133,'PT ORGANISMOS'!$B$5:$H$1025,7,FALSE)</f>
        <v>mil</v>
      </c>
      <c r="E133" s="32">
        <v>0.4</v>
      </c>
      <c r="F133" s="22">
        <f>VLOOKUP($B133,IN_01_26!$B:$E,4,)</f>
        <v>290754.18002664414</v>
      </c>
      <c r="G133" s="13">
        <f t="shared" si="0"/>
        <v>116301.67201065767</v>
      </c>
      <c r="H133" s="8"/>
    </row>
    <row r="134" spans="1:8" s="2" customFormat="1" ht="13.5" customHeight="1" x14ac:dyDescent="0.25">
      <c r="A134" s="27">
        <v>31</v>
      </c>
      <c r="B134" s="39" t="str">
        <f>VLOOKUP($A134,'PT ORGANISMOS'!$B$5:$H$1025,4,FALSE)</f>
        <v>ar.001</v>
      </c>
      <c r="C134" s="7" t="str">
        <f>VLOOKUP($A134,'PT ORGANISMOS'!$B$5:$H$1025,3,FALSE)</f>
        <v>ARENA GRUESA</v>
      </c>
      <c r="D134" s="8" t="str">
        <f>VLOOKUP($A134,'PT ORGANISMOS'!$B$5:$H$1025,7,FALSE)</f>
        <v>m3</v>
      </c>
      <c r="E134" s="32">
        <v>0.38500000000000001</v>
      </c>
      <c r="F134" s="22">
        <f>VLOOKUP($B134,IN_01_26!$B:$E,4,)</f>
        <v>18208.846056485665</v>
      </c>
      <c r="G134" s="13">
        <f t="shared" si="0"/>
        <v>7010.4057317469815</v>
      </c>
      <c r="H134" s="8"/>
    </row>
    <row r="135" spans="1:8" s="2" customFormat="1" ht="13.5" customHeight="1" x14ac:dyDescent="0.25">
      <c r="A135" s="27"/>
      <c r="B135" s="35" t="s">
        <v>903</v>
      </c>
      <c r="C135" s="7"/>
      <c r="D135" s="8"/>
      <c r="E135" s="12"/>
      <c r="F135" s="22"/>
      <c r="G135" s="13"/>
      <c r="H135" s="8"/>
    </row>
    <row r="136" spans="1:8" s="2" customFormat="1" ht="13.5" customHeight="1" x14ac:dyDescent="0.25">
      <c r="A136" s="27">
        <v>202</v>
      </c>
      <c r="B136" s="39" t="str">
        <f>VLOOKUP($A136,'PT ORGANISMOS'!$B$5:$H$1025,4,FALSE)</f>
        <v>mo.006</v>
      </c>
      <c r="C136" s="7" t="str">
        <f>VLOOKUP($A136,'PT ORGANISMOS'!$B$5:$H$1025,3,FALSE)</f>
        <v>CUADRILLA TIPO UOCRA</v>
      </c>
      <c r="D136" s="8" t="str">
        <f>VLOOKUP($A136,'PT ORGANISMOS'!$B$5:$H$1025,7,FALSE)</f>
        <v>h</v>
      </c>
      <c r="E136" s="12">
        <v>15.64</v>
      </c>
      <c r="F136" s="22">
        <f>VLOOKUP($B136,IN_01_26!$B:$E,4,)</f>
        <v>8869.9805581818182</v>
      </c>
      <c r="G136" s="13">
        <f>F136*E136</f>
        <v>138726.49592996365</v>
      </c>
      <c r="H136" s="8"/>
    </row>
    <row r="137" spans="1:8" s="2" customFormat="1" ht="13.5" customHeight="1" x14ac:dyDescent="0.25">
      <c r="A137" s="27"/>
      <c r="B137" s="35" t="s">
        <v>904</v>
      </c>
      <c r="C137" s="7"/>
      <c r="D137" s="8"/>
      <c r="E137" s="12"/>
      <c r="F137" s="22"/>
      <c r="G137" s="13"/>
      <c r="H137" s="8"/>
    </row>
    <row r="138" spans="1:8" s="2" customFormat="1" ht="13.5" customHeight="1" x14ac:dyDescent="0.25">
      <c r="A138" s="30">
        <v>83</v>
      </c>
      <c r="B138" s="40" t="str">
        <f>VLOOKUP($A138,'PT ORGANISMOS'!$B$5:$H$1025,4,FALSE)</f>
        <v>eq.020</v>
      </c>
      <c r="C138" s="14" t="str">
        <f>VLOOKUP($A138,'PT ORGANISMOS'!$B$5:$H$1025,3,FALSE)</f>
        <v>MIXER HORMIGÓN 5 M3</v>
      </c>
      <c r="D138" s="15" t="str">
        <f>VLOOKUP($A138,'PT ORGANISMOS'!$B$5:$H$1025,7,FALSE)</f>
        <v>h</v>
      </c>
      <c r="E138" s="65">
        <v>3.3999999999999998E-3</v>
      </c>
      <c r="F138" s="24">
        <f>VLOOKUP($B138,IN_01_26!$B:$E,4,)</f>
        <v>206082.57662352908</v>
      </c>
      <c r="G138" s="17">
        <f>F138*E138</f>
        <v>700.68076051999878</v>
      </c>
      <c r="H13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4" max="16383" man="1"/>
    <brk id="84" max="16383" man="1"/>
    <brk id="124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9"/>
  <sheetViews>
    <sheetView topLeftCell="B1" workbookViewId="0">
      <selection activeCell="C1" sqref="C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6" t="str">
        <f>'PT ORGANISMOS'!A2</f>
        <v>Precios de ENERO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959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960</v>
      </c>
      <c r="B6" s="42" t="s">
        <v>961</v>
      </c>
      <c r="C6" s="11"/>
      <c r="D6" s="45" t="s">
        <v>913</v>
      </c>
      <c r="E6" s="43" t="str">
        <f>A6</f>
        <v>0.21.00.F</v>
      </c>
      <c r="F6" s="45" t="s">
        <v>920</v>
      </c>
      <c r="G6" s="44">
        <f>SUM(G8:G17)</f>
        <v>14522.934423874181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10</v>
      </c>
      <c r="F9" s="22">
        <f>VLOOKUP($B9,IN_01_26!$B:$E,4,)</f>
        <v>675.22059721327219</v>
      </c>
      <c r="G9" s="13">
        <f>F9*E9</f>
        <v>6752.2059721327223</v>
      </c>
      <c r="H9" s="8"/>
    </row>
    <row r="10" spans="1:8" s="2" customFormat="1" ht="13.5" customHeight="1" x14ac:dyDescent="0.25">
      <c r="A10" s="27">
        <v>26</v>
      </c>
      <c r="B10" s="39" t="str">
        <f>VLOOKUP($A10,'PT ORGANISMOS'!$B$5:$H$1025,4,FALSE)</f>
        <v>ai.009</v>
      </c>
      <c r="C10" s="7" t="str">
        <f>VLOOKUP($A10,'PT ORGANISMOS'!$B$5:$H$1025,3,FALSE)</f>
        <v>PLÁSTICO 100 MICRONES</v>
      </c>
      <c r="D10" s="8" t="str">
        <f>VLOOKUP($A10,'PT ORGANISMOS'!$B$5:$H$1025,7,FALSE)</f>
        <v>m2</v>
      </c>
      <c r="E10" s="12">
        <v>1.05</v>
      </c>
      <c r="F10" s="22">
        <f>VLOOKUP($B10,IN_01_26!$B:$E,4,)</f>
        <v>305.10785568081195</v>
      </c>
      <c r="G10" s="13">
        <f>F10*E10</f>
        <v>320.36324846485257</v>
      </c>
      <c r="H10" s="8"/>
    </row>
    <row r="11" spans="1:8" s="2" customFormat="1" ht="13.5" customHeight="1" x14ac:dyDescent="0.25">
      <c r="A11" s="27">
        <v>22</v>
      </c>
      <c r="B11" s="39" t="str">
        <f>VLOOKUP($A11,'PT ORGANISMOS'!$B$5:$H$1025,4,FALSE)</f>
        <v>ai.004</v>
      </c>
      <c r="C11" s="7" t="str">
        <f>VLOOKUP($A11,'PT ORGANISMOS'!$B$5:$H$1025,3,FALSE)</f>
        <v>HIDRÓFUGO CERECITA IGGAM</v>
      </c>
      <c r="D11" s="8" t="str">
        <f>VLOOKUP($A11,'PT ORGANISMOS'!$B$5:$H$1025,7,FALSE)</f>
        <v>l</v>
      </c>
      <c r="E11" s="32">
        <v>0.25</v>
      </c>
      <c r="F11" s="22">
        <f>VLOOKUP($B11,IN_01_26!$B:$E,4,)</f>
        <v>1821.6146524061153</v>
      </c>
      <c r="G11" s="13">
        <f>F11*E11</f>
        <v>455.40366310152882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0.02</v>
      </c>
      <c r="F12" s="22">
        <f>VLOOKUP($B12,IN_01_26!$B:$E,4,)</f>
        <v>18208.846056485665</v>
      </c>
      <c r="G12" s="13">
        <f>F12*E12</f>
        <v>364.17692112971332</v>
      </c>
      <c r="H12" s="8"/>
    </row>
    <row r="13" spans="1:8" s="2" customFormat="1" ht="13.5" customHeight="1" x14ac:dyDescent="0.25">
      <c r="A13" s="27">
        <v>216</v>
      </c>
      <c r="B13" s="39" t="str">
        <f>VLOOKUP($A13,'PT ORGANISMOS'!$B$5:$H$1025,4,FALSE)</f>
        <v>pi.019</v>
      </c>
      <c r="C13" s="7" t="str">
        <f>VLOOKUP($A13,'PT ORGANISMOS'!$B$5:$H$1025,3,FALSE)</f>
        <v>PINTURA ASFÁLTICA SECADO RAPIDO</v>
      </c>
      <c r="D13" s="8" t="str">
        <f>VLOOKUP($A13,'PT ORGANISMOS'!$B$5:$H$1025,7,FALSE)</f>
        <v>l</v>
      </c>
      <c r="E13" s="32">
        <v>0.25</v>
      </c>
      <c r="F13" s="22">
        <f>VLOOKUP($B13,IN_01_26!$B:$E,4,)</f>
        <v>3447.3999430572694</v>
      </c>
      <c r="G13" s="13">
        <f>F13*E13</f>
        <v>861.84998576431735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202</v>
      </c>
      <c r="B15" s="39" t="str">
        <f>VLOOKUP($A15,'PT ORGANISMOS'!$B$5:$H$1025,4,FALSE)</f>
        <v>mo.006</v>
      </c>
      <c r="C15" s="7" t="str">
        <f>VLOOKUP($A15,'PT ORGANISMOS'!$B$5:$H$1025,3,FALSE)</f>
        <v>CUADRILLA TIPO UOCRA</v>
      </c>
      <c r="D15" s="8" t="str">
        <f>VLOOKUP($A15,'PT ORGANISMOS'!$B$5:$H$1025,7,FALSE)</f>
        <v>h</v>
      </c>
      <c r="E15" s="12">
        <v>0.56999999999999995</v>
      </c>
      <c r="F15" s="22">
        <f>VLOOKUP($B15,IN_01_26!$B:$E,4,)</f>
        <v>8869.9805581818182</v>
      </c>
      <c r="G15" s="13">
        <f>F15*E15</f>
        <v>5055.8889181636359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66">
        <v>3.46E-3</v>
      </c>
      <c r="F17" s="24">
        <f>VLOOKUP($B17,IN_01_26!$B:$E,4,)</f>
        <v>206082.57662352908</v>
      </c>
      <c r="G17" s="17">
        <f>F17*E17</f>
        <v>713.04571511741062</v>
      </c>
      <c r="H17" s="15"/>
    </row>
    <row r="18" spans="1:8" s="2" customFormat="1" ht="15" x14ac:dyDescent="0.25">
      <c r="A18" s="27"/>
      <c r="B18" s="38"/>
      <c r="D18" s="3"/>
      <c r="E18" s="4"/>
      <c r="F18" s="4"/>
      <c r="G18" s="5"/>
      <c r="H18" s="3"/>
    </row>
    <row r="19" spans="1:8" s="2" customFormat="1" ht="15" x14ac:dyDescent="0.25">
      <c r="A19" s="27"/>
      <c r="B19" s="33"/>
      <c r="D19" s="3"/>
      <c r="E19" s="4"/>
      <c r="F19" s="4"/>
      <c r="G19" s="5"/>
      <c r="H19" s="3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4"/>
  <sheetViews>
    <sheetView topLeftCell="B1" workbookViewId="0">
      <selection activeCell="Q33" sqref="Q33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" customHeight="1" x14ac:dyDescent="0.2"/>
    <row r="2" spans="1:8" s="1" customFormat="1" ht="33.75" customHeight="1" x14ac:dyDescent="0.35">
      <c r="A2" s="26"/>
      <c r="B2" s="346" t="str">
        <f>'PT ORGANISMOS'!A2</f>
        <v>Precios de ENERO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962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963</v>
      </c>
      <c r="B6" s="42" t="s">
        <v>967</v>
      </c>
      <c r="C6" s="11"/>
      <c r="D6" s="45" t="s">
        <v>913</v>
      </c>
      <c r="E6" s="43" t="str">
        <f>A6</f>
        <v>0.24.00.F</v>
      </c>
      <c r="F6" s="45" t="s">
        <v>920</v>
      </c>
      <c r="G6" s="44">
        <f>SUM(G8:G16)</f>
        <v>26086.069905958309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3.1</v>
      </c>
      <c r="F9" s="22">
        <f>VLOOKUP($B9,IN_01_26!$B:$E,4,)</f>
        <v>325.47474492832379</v>
      </c>
      <c r="G9" s="13">
        <f>F9*E9</f>
        <v>1008.9717092778038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4.8499999999999996</v>
      </c>
      <c r="F10" s="22">
        <f>VLOOKUP($B10,IN_01_26!$B:$E,4,)</f>
        <v>675.22059721327219</v>
      </c>
      <c r="G10" s="13">
        <f>F10*E10</f>
        <v>3274.81989648437</v>
      </c>
      <c r="H10" s="8"/>
    </row>
    <row r="11" spans="1:8" s="2" customFormat="1" ht="13.5" customHeight="1" x14ac:dyDescent="0.25">
      <c r="A11" s="27">
        <v>22</v>
      </c>
      <c r="B11" s="39" t="str">
        <f>VLOOKUP($A11,'PT ORGANISMOS'!$B$5:$H$1025,4,FALSE)</f>
        <v>ai.004</v>
      </c>
      <c r="C11" s="7" t="str">
        <f>VLOOKUP($A11,'PT ORGANISMOS'!$B$5:$H$1025,3,FALSE)</f>
        <v>HIDRÓFUGO CERECITA IGGAM</v>
      </c>
      <c r="D11" s="8" t="str">
        <f>VLOOKUP($A11,'PT ORGANISMOS'!$B$5:$H$1025,7,FALSE)</f>
        <v>l</v>
      </c>
      <c r="E11" s="12">
        <v>0.13</v>
      </c>
      <c r="F11" s="22">
        <f>VLOOKUP($B11,IN_01_26!$B:$E,4,)</f>
        <v>1821.6146524061153</v>
      </c>
      <c r="G11" s="13">
        <f>F11*E11</f>
        <v>236.809904812795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12">
        <v>0.03</v>
      </c>
      <c r="F12" s="22">
        <f>VLOOKUP($B12,IN_01_26!$B:$E,4,)</f>
        <v>18208.846056485665</v>
      </c>
      <c r="G12" s="13">
        <f>F12*E12</f>
        <v>546.2653816945699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2.2999999999999998</v>
      </c>
      <c r="F14" s="22">
        <f>VLOOKUP($B14,IN_01_26!$B:$E,4,)</f>
        <v>8869.9805581818182</v>
      </c>
      <c r="G14" s="13">
        <f>F14*E14</f>
        <v>20400.955283818181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83</v>
      </c>
      <c r="B16" s="40" t="str">
        <f>VLOOKUP($A16,'PT ORGANISMOS'!$B$5:$H$1025,4,FALSE)</f>
        <v>eq.020</v>
      </c>
      <c r="C16" s="14" t="str">
        <f>VLOOKUP($A16,'PT ORGANISMOS'!$B$5:$H$1025,3,FALSE)</f>
        <v>MIXER HORMIGÓN 5 M3</v>
      </c>
      <c r="D16" s="15" t="str">
        <f>VLOOKUP($A16,'PT ORGANISMOS'!$B$5:$H$1025,7,FALSE)</f>
        <v>h</v>
      </c>
      <c r="E16" s="31">
        <v>3.0000000000000001E-3</v>
      </c>
      <c r="F16" s="24">
        <f>VLOOKUP($B16,IN_01_26!$B:$E,4,)</f>
        <v>206082.57662352908</v>
      </c>
      <c r="G16" s="17">
        <f>F16*E16</f>
        <v>618.24772987058725</v>
      </c>
      <c r="H16" s="15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" x14ac:dyDescent="0.25">
      <c r="A18" s="27"/>
      <c r="B18" s="33"/>
      <c r="D18" s="3"/>
      <c r="E18" s="4"/>
      <c r="F18" s="4"/>
      <c r="G18" s="5"/>
      <c r="H18" s="3"/>
    </row>
    <row r="19" spans="1:8" s="2" customFormat="1" ht="15.75" x14ac:dyDescent="0.25">
      <c r="A19" s="50" t="s">
        <v>964</v>
      </c>
      <c r="B19" s="42" t="s">
        <v>968</v>
      </c>
      <c r="C19" s="11"/>
      <c r="D19" s="45" t="s">
        <v>913</v>
      </c>
      <c r="E19" s="43" t="str">
        <f>A19</f>
        <v>0.24.50.F</v>
      </c>
      <c r="F19" s="45" t="s">
        <v>920</v>
      </c>
      <c r="G19" s="44">
        <f>SUM(G21:G28)</f>
        <v>14049.883953939781</v>
      </c>
      <c r="H19" s="8" t="s">
        <v>3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3.1</v>
      </c>
      <c r="F22" s="22">
        <f>VLOOKUP($B22,IN_01_26!$B:$E,4,)</f>
        <v>325.47474492832379</v>
      </c>
      <c r="G22" s="13">
        <f>F22*E22</f>
        <v>1008.9717092778038</v>
      </c>
      <c r="H22" s="8"/>
    </row>
    <row r="23" spans="1:8" s="2" customFormat="1" ht="13.5" customHeight="1" x14ac:dyDescent="0.25">
      <c r="A23" s="27">
        <v>181</v>
      </c>
      <c r="B23" s="39" t="str">
        <f>VLOOKUP($A23,'PT ORGANISMOS'!$B$5:$H$1025,4,FALSE)</f>
        <v>li.006</v>
      </c>
      <c r="C23" s="7" t="str">
        <f>VLOOKUP($A23,'PT ORGANISMOS'!$B$5:$H$1025,3,FALSE)</f>
        <v xml:space="preserve">CEMENTO PORTLAND (PARA VARIACIÓN HISTÓRICA) </v>
      </c>
      <c r="D23" s="8" t="str">
        <f>VLOOKUP($A23,'PT ORGANISMOS'!$B$5:$H$1025,7,FALSE)</f>
        <v>kg</v>
      </c>
      <c r="E23" s="12">
        <v>1.7</v>
      </c>
      <c r="F23" s="22">
        <f>VLOOKUP($B23,IN_01_26!$B:$E,4,)</f>
        <v>675.22059721327219</v>
      </c>
      <c r="G23" s="13">
        <f>F23*E23</f>
        <v>1147.8750152625628</v>
      </c>
      <c r="H23" s="8"/>
    </row>
    <row r="24" spans="1:8" s="2" customFormat="1" ht="13.5" customHeight="1" x14ac:dyDescent="0.25">
      <c r="A24" s="27">
        <v>31</v>
      </c>
      <c r="B24" s="39" t="str">
        <f>VLOOKUP($A24,'PT ORGANISMOS'!$B$5:$H$1025,4,FALSE)</f>
        <v>ar.001</v>
      </c>
      <c r="C24" s="7" t="str">
        <f>VLOOKUP($A24,'PT ORGANISMOS'!$B$5:$H$1025,3,FALSE)</f>
        <v>ARENA GRUESA</v>
      </c>
      <c r="D24" s="8" t="str">
        <f>VLOOKUP($A24,'PT ORGANISMOS'!$B$5:$H$1025,7,FALSE)</f>
        <v>m3</v>
      </c>
      <c r="E24" s="32">
        <v>2.5000000000000001E-2</v>
      </c>
      <c r="F24" s="22">
        <f>VLOOKUP($B24,IN_01_26!$B:$E,4,)</f>
        <v>18208.846056485665</v>
      </c>
      <c r="G24" s="13">
        <f>F24*E24</f>
        <v>455.22115141214164</v>
      </c>
      <c r="H24" s="8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1.25</v>
      </c>
      <c r="F26" s="22">
        <f>VLOOKUP($B26,IN_01_26!$B:$E,4,)</f>
        <v>8869.9805581818182</v>
      </c>
      <c r="G26" s="13">
        <f>F26*E26</f>
        <v>11087.475697727274</v>
      </c>
      <c r="H26" s="8"/>
    </row>
    <row r="27" spans="1:8" s="2" customFormat="1" ht="13.5" customHeight="1" x14ac:dyDescent="0.25">
      <c r="A27" s="27"/>
      <c r="B27" s="35" t="s">
        <v>904</v>
      </c>
      <c r="C27" s="7"/>
      <c r="D27" s="8"/>
      <c r="E27" s="12"/>
      <c r="F27" s="22"/>
      <c r="G27" s="13"/>
      <c r="H27" s="8"/>
    </row>
    <row r="28" spans="1:8" s="2" customFormat="1" ht="13.5" customHeight="1" x14ac:dyDescent="0.25">
      <c r="A28" s="30">
        <v>83</v>
      </c>
      <c r="B28" s="40" t="str">
        <f>VLOOKUP($A28,'PT ORGANISMOS'!$B$5:$H$1025,4,FALSE)</f>
        <v>eq.020</v>
      </c>
      <c r="C28" s="14" t="str">
        <f>VLOOKUP($A28,'PT ORGANISMOS'!$B$5:$H$1025,3,FALSE)</f>
        <v>MIXER HORMIGÓN 5 M3</v>
      </c>
      <c r="D28" s="15" t="str">
        <f>VLOOKUP($A28,'PT ORGANISMOS'!$B$5:$H$1025,7,FALSE)</f>
        <v>h</v>
      </c>
      <c r="E28" s="65">
        <v>1.6999999999999999E-3</v>
      </c>
      <c r="F28" s="24">
        <f>VLOOKUP($B28,IN_01_26!$B:$E,4,)</f>
        <v>206082.57662352908</v>
      </c>
      <c r="G28" s="17">
        <f>F28*E28</f>
        <v>350.34038025999939</v>
      </c>
      <c r="H28" s="15"/>
    </row>
    <row r="31" spans="1:8" s="2" customFormat="1" ht="15.75" x14ac:dyDescent="0.25">
      <c r="A31" s="50" t="s">
        <v>965</v>
      </c>
      <c r="B31" s="42" t="s">
        <v>969</v>
      </c>
      <c r="C31" s="11"/>
      <c r="D31" s="45" t="s">
        <v>913</v>
      </c>
      <c r="E31" s="43" t="str">
        <f>A31</f>
        <v>0.24.51.F</v>
      </c>
      <c r="F31" s="45" t="s">
        <v>920</v>
      </c>
      <c r="G31" s="44">
        <f>SUM(G33:G41)</f>
        <v>14476.225270219502</v>
      </c>
      <c r="H31" s="8" t="s">
        <v>3</v>
      </c>
    </row>
    <row r="32" spans="1:8" s="2" customFormat="1" ht="15" x14ac:dyDescent="0.25">
      <c r="A32" s="28"/>
      <c r="B32" s="34" t="s">
        <v>909</v>
      </c>
      <c r="C32" s="18"/>
      <c r="D32" s="19" t="s">
        <v>914</v>
      </c>
      <c r="E32" s="19" t="s">
        <v>910</v>
      </c>
      <c r="F32" s="20" t="s">
        <v>911</v>
      </c>
      <c r="G32" s="20" t="s">
        <v>912</v>
      </c>
      <c r="H32" s="18"/>
    </row>
    <row r="33" spans="1:8" s="2" customFormat="1" ht="13.5" customHeight="1" x14ac:dyDescent="0.25">
      <c r="A33" s="29"/>
      <c r="B33" s="46" t="s">
        <v>902</v>
      </c>
      <c r="C33" s="25"/>
      <c r="D33" s="41"/>
      <c r="E33" s="47"/>
      <c r="F33" s="48"/>
      <c r="G33" s="49"/>
      <c r="H33" s="41"/>
    </row>
    <row r="34" spans="1:8" s="2" customFormat="1" ht="13.5" customHeight="1" x14ac:dyDescent="0.25">
      <c r="A34" s="27">
        <v>179</v>
      </c>
      <c r="B34" s="39" t="str">
        <f>VLOOKUP($A34,'PT ORGANISMOS'!$B$5:$H$1025,4,FALSE)</f>
        <v>li.004</v>
      </c>
      <c r="C34" s="7" t="str">
        <f>VLOOKUP($A34,'PT ORGANISMOS'!$B$5:$H$1025,3,FALSE)</f>
        <v>CAL HIDRATADA EN BOLSA</v>
      </c>
      <c r="D34" s="8" t="str">
        <f>VLOOKUP($A34,'PT ORGANISMOS'!$B$5:$H$1025,7,FALSE)</f>
        <v>kg</v>
      </c>
      <c r="E34" s="12">
        <v>2.4</v>
      </c>
      <c r="F34" s="22">
        <f>VLOOKUP($B34,IN_01_26!$B:$E,4,)</f>
        <v>325.47474492832379</v>
      </c>
      <c r="G34" s="13">
        <f>F34*E34</f>
        <v>781.13938782797709</v>
      </c>
      <c r="H34" s="8"/>
    </row>
    <row r="35" spans="1:8" s="2" customFormat="1" ht="13.5" customHeight="1" x14ac:dyDescent="0.25">
      <c r="A35" s="27">
        <v>181</v>
      </c>
      <c r="B35" s="39" t="str">
        <f>VLOOKUP($A35,'PT ORGANISMOS'!$B$5:$H$1025,4,FALSE)</f>
        <v>li.006</v>
      </c>
      <c r="C35" s="7" t="str">
        <f>VLOOKUP($A35,'PT ORGANISMOS'!$B$5:$H$1025,3,FALSE)</f>
        <v xml:space="preserve">CEMENTO PORTLAND (PARA VARIACIÓN HISTÓRICA) </v>
      </c>
      <c r="D35" s="8" t="str">
        <f>VLOOKUP($A35,'PT ORGANISMOS'!$B$5:$H$1025,7,FALSE)</f>
        <v>kg</v>
      </c>
      <c r="E35" s="12">
        <v>4.4000000000000004</v>
      </c>
      <c r="F35" s="22">
        <f>VLOOKUP($B35,IN_01_26!$B:$E,4,)</f>
        <v>675.22059721327219</v>
      </c>
      <c r="G35" s="13">
        <f>F35*E35</f>
        <v>2970.970627738398</v>
      </c>
      <c r="H35" s="8"/>
    </row>
    <row r="36" spans="1:8" s="2" customFormat="1" ht="13.5" customHeight="1" x14ac:dyDescent="0.25">
      <c r="A36" s="27">
        <v>22</v>
      </c>
      <c r="B36" s="39" t="str">
        <f>VLOOKUP($A36,'PT ORGANISMOS'!$B$5:$H$1025,4,FALSE)</f>
        <v>ai.004</v>
      </c>
      <c r="C36" s="7" t="str">
        <f>VLOOKUP($A36,'PT ORGANISMOS'!$B$5:$H$1025,3,FALSE)</f>
        <v>HIDRÓFUGO CERECITA IGGAM</v>
      </c>
      <c r="D36" s="8" t="str">
        <f>VLOOKUP($A36,'PT ORGANISMOS'!$B$5:$H$1025,7,FALSE)</f>
        <v>l</v>
      </c>
      <c r="E36" s="12">
        <v>0.13</v>
      </c>
      <c r="F36" s="22">
        <f>VLOOKUP($B36,IN_01_26!$B:$E,4,)</f>
        <v>1821.6146524061153</v>
      </c>
      <c r="G36" s="13">
        <f>F36*E36</f>
        <v>236.809904812795</v>
      </c>
      <c r="H36" s="8"/>
    </row>
    <row r="37" spans="1:8" s="2" customFormat="1" ht="13.5" customHeight="1" x14ac:dyDescent="0.25">
      <c r="A37" s="27">
        <v>31</v>
      </c>
      <c r="B37" s="39" t="str">
        <f>VLOOKUP($A37,'PT ORGANISMOS'!$B$5:$H$1025,4,FALSE)</f>
        <v>ar.001</v>
      </c>
      <c r="C37" s="7" t="str">
        <f>VLOOKUP($A37,'PT ORGANISMOS'!$B$5:$H$1025,3,FALSE)</f>
        <v>ARENA GRUESA</v>
      </c>
      <c r="D37" s="8" t="str">
        <f>VLOOKUP($A37,'PT ORGANISMOS'!$B$5:$H$1025,7,FALSE)</f>
        <v>m3</v>
      </c>
      <c r="E37" s="32">
        <v>2.1999999999999999E-2</v>
      </c>
      <c r="F37" s="22">
        <f>VLOOKUP($B37,IN_01_26!$B:$E,4,)</f>
        <v>18208.846056485665</v>
      </c>
      <c r="G37" s="13">
        <f>F37*E37</f>
        <v>400.5946132426846</v>
      </c>
      <c r="H37" s="8"/>
    </row>
    <row r="38" spans="1:8" s="2" customFormat="1" ht="13.5" customHeight="1" x14ac:dyDescent="0.25">
      <c r="A38" s="27"/>
      <c r="B38" s="35" t="s">
        <v>903</v>
      </c>
      <c r="C38" s="7"/>
      <c r="D38" s="8"/>
      <c r="E38" s="12"/>
      <c r="F38" s="22"/>
      <c r="G38" s="13"/>
      <c r="H38" s="8"/>
    </row>
    <row r="39" spans="1:8" s="2" customFormat="1" ht="13.5" customHeight="1" x14ac:dyDescent="0.25">
      <c r="A39" s="27">
        <v>202</v>
      </c>
      <c r="B39" s="39" t="str">
        <f>VLOOKUP($A39,'PT ORGANISMOS'!$B$5:$H$1025,4,FALSE)</f>
        <v>mo.006</v>
      </c>
      <c r="C39" s="7" t="str">
        <f>VLOOKUP($A39,'PT ORGANISMOS'!$B$5:$H$1025,3,FALSE)</f>
        <v>CUADRILLA TIPO UOCRA</v>
      </c>
      <c r="D39" s="8" t="str">
        <f>VLOOKUP($A39,'PT ORGANISMOS'!$B$5:$H$1025,7,FALSE)</f>
        <v>h</v>
      </c>
      <c r="E39" s="12">
        <v>1.1000000000000001</v>
      </c>
      <c r="F39" s="22">
        <f>VLOOKUP($B39,IN_01_26!$B:$E,4,)</f>
        <v>8869.9805581818182</v>
      </c>
      <c r="G39" s="13">
        <f>F39*E39</f>
        <v>9756.9786140000015</v>
      </c>
      <c r="H39" s="8"/>
    </row>
    <row r="40" spans="1:8" s="2" customFormat="1" ht="13.5" customHeight="1" x14ac:dyDescent="0.25">
      <c r="A40" s="27"/>
      <c r="B40" s="35" t="s">
        <v>904</v>
      </c>
      <c r="C40" s="7"/>
      <c r="D40" s="8"/>
      <c r="E40" s="12"/>
      <c r="F40" s="22"/>
      <c r="G40" s="13"/>
      <c r="H40" s="8"/>
    </row>
    <row r="41" spans="1:8" s="2" customFormat="1" ht="13.5" customHeight="1" x14ac:dyDescent="0.25">
      <c r="A41" s="30">
        <v>83</v>
      </c>
      <c r="B41" s="40" t="str">
        <f>VLOOKUP($A41,'PT ORGANISMOS'!$B$5:$H$1025,4,FALSE)</f>
        <v>eq.020</v>
      </c>
      <c r="C41" s="14" t="str">
        <f>VLOOKUP($A41,'PT ORGANISMOS'!$B$5:$H$1025,3,FALSE)</f>
        <v>MIXER HORMIGÓN 5 M3</v>
      </c>
      <c r="D41" s="15" t="str">
        <f>VLOOKUP($A41,'PT ORGANISMOS'!$B$5:$H$1025,7,FALSE)</f>
        <v>h</v>
      </c>
      <c r="E41" s="65">
        <v>1.6000000000000001E-3</v>
      </c>
      <c r="F41" s="24">
        <f>VLOOKUP($B41,IN_01_26!$B:$E,4,)</f>
        <v>206082.57662352908</v>
      </c>
      <c r="G41" s="17">
        <f>F41*E41</f>
        <v>329.73212259764654</v>
      </c>
      <c r="H41" s="15"/>
    </row>
    <row r="44" spans="1:8" s="2" customFormat="1" ht="15.75" x14ac:dyDescent="0.25">
      <c r="A44" s="50" t="s">
        <v>966</v>
      </c>
      <c r="B44" s="42" t="s">
        <v>970</v>
      </c>
      <c r="C44" s="11"/>
      <c r="D44" s="45" t="s">
        <v>913</v>
      </c>
      <c r="E44" s="43" t="str">
        <f>A44</f>
        <v>0.24.70.F</v>
      </c>
      <c r="F44" s="45" t="s">
        <v>920</v>
      </c>
      <c r="G44" s="44">
        <f>SUM(G46:G54)</f>
        <v>36478.707241422111</v>
      </c>
      <c r="H44" s="8" t="s">
        <v>3</v>
      </c>
    </row>
    <row r="45" spans="1:8" s="2" customFormat="1" ht="15" x14ac:dyDescent="0.25">
      <c r="A45" s="28"/>
      <c r="B45" s="34" t="s">
        <v>909</v>
      </c>
      <c r="C45" s="18"/>
      <c r="D45" s="19" t="s">
        <v>914</v>
      </c>
      <c r="E45" s="19" t="s">
        <v>910</v>
      </c>
      <c r="F45" s="20" t="s">
        <v>911</v>
      </c>
      <c r="G45" s="20" t="s">
        <v>912</v>
      </c>
      <c r="H45" s="18"/>
    </row>
    <row r="46" spans="1:8" s="2" customFormat="1" ht="13.5" customHeight="1" x14ac:dyDescent="0.25">
      <c r="A46" s="29"/>
      <c r="B46" s="46" t="s">
        <v>902</v>
      </c>
      <c r="C46" s="25"/>
      <c r="D46" s="41"/>
      <c r="E46" s="47"/>
      <c r="F46" s="48"/>
      <c r="G46" s="49"/>
      <c r="H46" s="41"/>
    </row>
    <row r="47" spans="1:8" s="2" customFormat="1" ht="13.5" customHeight="1" x14ac:dyDescent="0.25">
      <c r="A47" s="27">
        <v>179</v>
      </c>
      <c r="B47" s="39" t="str">
        <f>VLOOKUP($A47,'PT ORGANISMOS'!$B$5:$H$1025,4,FALSE)</f>
        <v>li.004</v>
      </c>
      <c r="C47" s="7" t="str">
        <f>VLOOKUP($A47,'PT ORGANISMOS'!$B$5:$H$1025,3,FALSE)</f>
        <v>CAL HIDRATADA EN BOLSA</v>
      </c>
      <c r="D47" s="8" t="str">
        <f>VLOOKUP($A47,'PT ORGANISMOS'!$B$5:$H$1025,7,FALSE)</f>
        <v>kg</v>
      </c>
      <c r="E47" s="12">
        <v>1.1000000000000001</v>
      </c>
      <c r="F47" s="22">
        <f>VLOOKUP($B47,IN_01_26!$B:$E,4,)</f>
        <v>325.47474492832379</v>
      </c>
      <c r="G47" s="13">
        <f>F47*E47</f>
        <v>358.02221942115619</v>
      </c>
      <c r="H47" s="8"/>
    </row>
    <row r="48" spans="1:8" s="2" customFormat="1" ht="13.5" customHeight="1" x14ac:dyDescent="0.25">
      <c r="A48" s="27">
        <v>181</v>
      </c>
      <c r="B48" s="39" t="str">
        <f>VLOOKUP($A48,'PT ORGANISMOS'!$B$5:$H$1025,4,FALSE)</f>
        <v>li.006</v>
      </c>
      <c r="C48" s="7" t="str">
        <f>VLOOKUP($A48,'PT ORGANISMOS'!$B$5:$H$1025,3,FALSE)</f>
        <v xml:space="preserve">CEMENTO PORTLAND (PARA VARIACIÓN HISTÓRICA) </v>
      </c>
      <c r="D48" s="8" t="str">
        <f>VLOOKUP($A48,'PT ORGANISMOS'!$B$5:$H$1025,7,FALSE)</f>
        <v>kg</v>
      </c>
      <c r="E48" s="12">
        <v>4</v>
      </c>
      <c r="F48" s="22">
        <f>VLOOKUP($B48,IN_01_26!$B:$E,4,)</f>
        <v>675.22059721327219</v>
      </c>
      <c r="G48" s="13">
        <f>F48*E48</f>
        <v>2700.8823888530887</v>
      </c>
      <c r="H48" s="8"/>
    </row>
    <row r="49" spans="1:8" s="2" customFormat="1" ht="13.5" customHeight="1" x14ac:dyDescent="0.25">
      <c r="A49" s="27">
        <v>31</v>
      </c>
      <c r="B49" s="39" t="str">
        <f>VLOOKUP($A49,'PT ORGANISMOS'!$B$5:$H$1025,4,FALSE)</f>
        <v>ar.001</v>
      </c>
      <c r="C49" s="7" t="str">
        <f>VLOOKUP($A49,'PT ORGANISMOS'!$B$5:$H$1025,3,FALSE)</f>
        <v>ARENA GRUESA</v>
      </c>
      <c r="D49" s="8" t="str">
        <f>VLOOKUP($A49,'PT ORGANISMOS'!$B$5:$H$1025,7,FALSE)</f>
        <v>m3</v>
      </c>
      <c r="E49" s="32">
        <v>6.0000000000000001E-3</v>
      </c>
      <c r="F49" s="22">
        <f>VLOOKUP($B49,IN_01_26!$B:$E,4,)</f>
        <v>18208.846056485665</v>
      </c>
      <c r="G49" s="13">
        <f>F49*E49</f>
        <v>109.253076338914</v>
      </c>
      <c r="H49" s="8"/>
    </row>
    <row r="50" spans="1:8" s="2" customFormat="1" ht="13.5" customHeight="1" x14ac:dyDescent="0.25">
      <c r="A50" s="27">
        <v>183</v>
      </c>
      <c r="B50" s="39" t="str">
        <f>VLOOKUP($A50,'PT ORGANISMOS'!$B$5:$H$1025,4,FALSE)</f>
        <v>li.009</v>
      </c>
      <c r="C50" s="7" t="str">
        <f>VLOOKUP($A50,'PT ORGANISMOS'!$B$5:$H$1025,3,FALSE)</f>
        <v>YESO BLANCO</v>
      </c>
      <c r="D50" s="8" t="str">
        <f>VLOOKUP($A50,'PT ORGANISMOS'!$B$5:$H$1025,7,FALSE)</f>
        <v>kg</v>
      </c>
      <c r="E50" s="12">
        <v>18</v>
      </c>
      <c r="F50" s="22">
        <f>VLOOKUP($B50,IN_01_26!$B:$E,4,)</f>
        <v>1200.2681182895055</v>
      </c>
      <c r="G50" s="13">
        <f>F50*E50</f>
        <v>21604.826129211098</v>
      </c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2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1.25</v>
      </c>
      <c r="F52" s="22">
        <f>VLOOKUP($B52,IN_01_26!$B:$E,4,)</f>
        <v>8869.9805581818182</v>
      </c>
      <c r="G52" s="13">
        <f>F52*E52</f>
        <v>11087.475697727274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30">
        <v>83</v>
      </c>
      <c r="B54" s="40" t="str">
        <f>VLOOKUP($A54,'PT ORGANISMOS'!$B$5:$H$1025,4,FALSE)</f>
        <v>eq.020</v>
      </c>
      <c r="C54" s="14" t="str">
        <f>VLOOKUP($A54,'PT ORGANISMOS'!$B$5:$H$1025,3,FALSE)</f>
        <v>MIXER HORMIGÓN 5 M3</v>
      </c>
      <c r="D54" s="15" t="str">
        <f>VLOOKUP($A54,'PT ORGANISMOS'!$B$5:$H$1025,7,FALSE)</f>
        <v>h</v>
      </c>
      <c r="E54" s="31">
        <v>3.0000000000000001E-3</v>
      </c>
      <c r="F54" s="24">
        <f>VLOOKUP($B54,IN_01_26!$B:$E,4,)</f>
        <v>206082.57662352908</v>
      </c>
      <c r="G54" s="17">
        <f>F54*E54</f>
        <v>618.24772987058725</v>
      </c>
      <c r="H54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1"/>
  <sheetViews>
    <sheetView topLeftCell="B1" workbookViewId="0">
      <selection activeCell="M3" sqref="M3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3.5" customHeight="1" x14ac:dyDescent="0.2"/>
    <row r="2" spans="1:8" s="1" customFormat="1" ht="33.75" customHeight="1" x14ac:dyDescent="0.35">
      <c r="A2" s="26"/>
      <c r="B2" s="346" t="str">
        <f>'PT ORGANISMOS'!A2</f>
        <v>Precios de ENERO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971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972</v>
      </c>
      <c r="B6" s="42" t="s">
        <v>981</v>
      </c>
      <c r="C6" s="11"/>
      <c r="D6" s="45" t="s">
        <v>913</v>
      </c>
      <c r="E6" s="43" t="str">
        <f>A6</f>
        <v>0.27.00.A</v>
      </c>
      <c r="F6" s="45" t="s">
        <v>920</v>
      </c>
      <c r="G6" s="44">
        <f>SUM(G8:G15)</f>
        <v>16487.481280108943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179</v>
      </c>
      <c r="B9" s="39" t="str">
        <f>VLOOKUP($A9,'PT ORGANISMOS'!$B$5:$H$1025,4,FALSE)</f>
        <v>li.004</v>
      </c>
      <c r="C9" s="7" t="str">
        <f>VLOOKUP($A9,'PT ORGANISMOS'!$B$5:$H$1025,3,FALSE)</f>
        <v>CAL HIDRATADA EN BOLSA</v>
      </c>
      <c r="D9" s="8" t="str">
        <f>VLOOKUP($A9,'PT ORGANISMOS'!$B$5:$H$1025,7,FALSE)</f>
        <v>kg</v>
      </c>
      <c r="E9" s="12">
        <v>7</v>
      </c>
      <c r="F9" s="22">
        <f>VLOOKUP($B9,IN_01_26!$B:$E,4,)</f>
        <v>325.47474492832379</v>
      </c>
      <c r="G9" s="13">
        <f>F9*E9</f>
        <v>2278.3232144982667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4.0999999999999996</v>
      </c>
      <c r="F10" s="22">
        <f>VLOOKUP($B10,IN_01_26!$B:$E,4,)</f>
        <v>675.22059721327219</v>
      </c>
      <c r="G10" s="13">
        <f>F10*E10</f>
        <v>2768.4044485744157</v>
      </c>
      <c r="H10" s="8"/>
    </row>
    <row r="11" spans="1:8" s="2" customFormat="1" ht="13.5" customHeight="1" x14ac:dyDescent="0.25">
      <c r="A11" s="27">
        <v>34</v>
      </c>
      <c r="B11" s="39" t="str">
        <f>VLOOKUP($A11,'PT ORGANISMOS'!$B$5:$H$1025,4,FALSE)</f>
        <v>ar.004</v>
      </c>
      <c r="C11" s="7" t="str">
        <f>VLOOKUP($A11,'PT ORGANISMOS'!$B$5:$H$1025,3,FALSE)</f>
        <v>RIPIOSA</v>
      </c>
      <c r="D11" s="8" t="str">
        <f>VLOOKUP($A11,'PT ORGANISMOS'!$B$5:$H$1025,7,FALSE)</f>
        <v>m3</v>
      </c>
      <c r="E11" s="12">
        <v>0.15</v>
      </c>
      <c r="F11" s="22">
        <f>VLOOKUP($B11,IN_01_26!$B:$E,4,)</f>
        <v>29382.912798765821</v>
      </c>
      <c r="G11" s="13">
        <f>F11*E11</f>
        <v>4407.4369198148734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0.7</v>
      </c>
      <c r="F13" s="22">
        <f>VLOOKUP($B13,IN_01_26!$B:$E,4,)</f>
        <v>8869.9805581818182</v>
      </c>
      <c r="G13" s="13">
        <f>F13*E13</f>
        <v>6208.986390727272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83</v>
      </c>
      <c r="B15" s="40" t="str">
        <f>VLOOKUP($A15,'PT ORGANISMOS'!$B$5:$H$1025,4,FALSE)</f>
        <v>eq.020</v>
      </c>
      <c r="C15" s="14" t="str">
        <f>VLOOKUP($A15,'PT ORGANISMOS'!$B$5:$H$1025,3,FALSE)</f>
        <v>MIXER HORMIGÓN 5 M3</v>
      </c>
      <c r="D15" s="15" t="str">
        <f>VLOOKUP($A15,'PT ORGANISMOS'!$B$5:$H$1025,7,FALSE)</f>
        <v>h</v>
      </c>
      <c r="E15" s="31">
        <v>4.0000000000000001E-3</v>
      </c>
      <c r="F15" s="24">
        <f>VLOOKUP($B15,IN_01_26!$B:$E,4,)</f>
        <v>206082.57662352908</v>
      </c>
      <c r="G15" s="17">
        <f>F15*E15</f>
        <v>824.33030649411637</v>
      </c>
      <c r="H15" s="15"/>
    </row>
    <row r="16" spans="1:8" s="2" customFormat="1" ht="15" x14ac:dyDescent="0.25">
      <c r="A16" s="27"/>
      <c r="B16" s="38"/>
      <c r="D16" s="3"/>
      <c r="E16" s="4"/>
      <c r="F16" s="4"/>
      <c r="G16" s="5"/>
      <c r="H16" s="3"/>
    </row>
    <row r="18" spans="1:8" s="2" customFormat="1" ht="15.75" x14ac:dyDescent="0.25">
      <c r="A18" s="50" t="s">
        <v>973</v>
      </c>
      <c r="B18" s="42" t="s">
        <v>982</v>
      </c>
      <c r="C18" s="11"/>
      <c r="D18" s="45" t="s">
        <v>913</v>
      </c>
      <c r="E18" s="43" t="str">
        <f>A18</f>
        <v>0.27.10.A</v>
      </c>
      <c r="F18" s="45" t="s">
        <v>920</v>
      </c>
      <c r="G18" s="44">
        <f>SUM(G20:G27)</f>
        <v>7718.0057326364604</v>
      </c>
      <c r="H18" s="8" t="s">
        <v>3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179</v>
      </c>
      <c r="B21" s="39" t="str">
        <f>VLOOKUP($A21,'PT ORGANISMOS'!$B$5:$H$1025,4,FALSE)</f>
        <v>li.004</v>
      </c>
      <c r="C21" s="7" t="str">
        <f>VLOOKUP($A21,'PT ORGANISMOS'!$B$5:$H$1025,3,FALSE)</f>
        <v>CAL HIDRATADA EN BOLSA</v>
      </c>
      <c r="D21" s="8" t="str">
        <f>VLOOKUP($A21,'PT ORGANISMOS'!$B$5:$H$1025,7,FALSE)</f>
        <v>kg</v>
      </c>
      <c r="E21" s="12">
        <v>3.5</v>
      </c>
      <c r="F21" s="22">
        <f>VLOOKUP($B21,IN_01_26!$B:$E,4,)</f>
        <v>325.47474492832379</v>
      </c>
      <c r="G21" s="13">
        <f>F21*E21</f>
        <v>1139.1616072491333</v>
      </c>
      <c r="H21" s="8"/>
    </row>
    <row r="22" spans="1:8" s="2" customFormat="1" ht="13.5" customHeight="1" x14ac:dyDescent="0.25">
      <c r="A22" s="27">
        <v>181</v>
      </c>
      <c r="B22" s="39" t="str">
        <f>VLOOKUP($A22,'PT ORGANISMOS'!$B$5:$H$1025,4,FALSE)</f>
        <v>li.006</v>
      </c>
      <c r="C22" s="7" t="str">
        <f>VLOOKUP($A22,'PT ORGANISMOS'!$B$5:$H$1025,3,FALSE)</f>
        <v xml:space="preserve">CEMENTO PORTLAND (PARA VARIACIÓN HISTÓRICA) </v>
      </c>
      <c r="D22" s="8" t="str">
        <f>VLOOKUP($A22,'PT ORGANISMOS'!$B$5:$H$1025,7,FALSE)</f>
        <v>kg</v>
      </c>
      <c r="E22" s="12">
        <v>2.0499999999999998</v>
      </c>
      <c r="F22" s="22">
        <f>VLOOKUP($B22,IN_01_26!$B:$E,4,)</f>
        <v>675.22059721327219</v>
      </c>
      <c r="G22" s="13">
        <f>F22*E22</f>
        <v>1384.2022242872079</v>
      </c>
      <c r="H22" s="8"/>
    </row>
    <row r="23" spans="1:8" s="2" customFormat="1" ht="13.5" customHeight="1" x14ac:dyDescent="0.25">
      <c r="A23" s="27">
        <v>34</v>
      </c>
      <c r="B23" s="39" t="str">
        <f>VLOOKUP($A23,'PT ORGANISMOS'!$B$5:$H$1025,4,FALSE)</f>
        <v>ar.004</v>
      </c>
      <c r="C23" s="7" t="str">
        <f>VLOOKUP($A23,'PT ORGANISMOS'!$B$5:$H$1025,3,FALSE)</f>
        <v>RIPIOSA</v>
      </c>
      <c r="D23" s="8" t="str">
        <f>VLOOKUP($A23,'PT ORGANISMOS'!$B$5:$H$1025,7,FALSE)</f>
        <v>m3</v>
      </c>
      <c r="E23" s="32">
        <v>3.5000000000000003E-2</v>
      </c>
      <c r="F23" s="22">
        <f>VLOOKUP($B23,IN_01_26!$B:$E,4,)</f>
        <v>29382.912798765821</v>
      </c>
      <c r="G23" s="13">
        <f>F23*E23</f>
        <v>1028.401947956804</v>
      </c>
      <c r="H23" s="8"/>
    </row>
    <row r="24" spans="1:8" s="2" customFormat="1" ht="13.5" customHeight="1" x14ac:dyDescent="0.25">
      <c r="A24" s="27"/>
      <c r="B24" s="35" t="s">
        <v>903</v>
      </c>
      <c r="C24" s="7"/>
      <c r="D24" s="8"/>
      <c r="E24" s="12"/>
      <c r="F24" s="22"/>
      <c r="G24" s="13"/>
      <c r="H24" s="8"/>
    </row>
    <row r="25" spans="1:8" s="2" customFormat="1" ht="13.5" customHeight="1" x14ac:dyDescent="0.25">
      <c r="A25" s="27">
        <v>202</v>
      </c>
      <c r="B25" s="39" t="str">
        <f>VLOOKUP($A25,'PT ORGANISMOS'!$B$5:$H$1025,4,FALSE)</f>
        <v>mo.006</v>
      </c>
      <c r="C25" s="7" t="str">
        <f>VLOOKUP($A25,'PT ORGANISMOS'!$B$5:$H$1025,3,FALSE)</f>
        <v>CUADRILLA TIPO UOCRA</v>
      </c>
      <c r="D25" s="8" t="str">
        <f>VLOOKUP($A25,'PT ORGANISMOS'!$B$5:$H$1025,7,FALSE)</f>
        <v>h</v>
      </c>
      <c r="E25" s="12">
        <v>0.4</v>
      </c>
      <c r="F25" s="22">
        <f>VLOOKUP($B25,IN_01_26!$B:$E,4,)</f>
        <v>8869.9805581818182</v>
      </c>
      <c r="G25" s="13">
        <f>F25*E25</f>
        <v>3547.9922232727276</v>
      </c>
      <c r="H25" s="8"/>
    </row>
    <row r="26" spans="1:8" s="2" customFormat="1" ht="13.5" customHeight="1" x14ac:dyDescent="0.25">
      <c r="A26" s="27"/>
      <c r="B26" s="35" t="s">
        <v>904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30">
        <v>83</v>
      </c>
      <c r="B27" s="40" t="str">
        <f>VLOOKUP($A27,'PT ORGANISMOS'!$B$5:$H$1025,4,FALSE)</f>
        <v>eq.020</v>
      </c>
      <c r="C27" s="14" t="str">
        <f>VLOOKUP($A27,'PT ORGANISMOS'!$B$5:$H$1025,3,FALSE)</f>
        <v>MIXER HORMIGÓN 5 M3</v>
      </c>
      <c r="D27" s="15" t="str">
        <f>VLOOKUP($A27,'PT ORGANISMOS'!$B$5:$H$1025,7,FALSE)</f>
        <v>h</v>
      </c>
      <c r="E27" s="31">
        <v>3.0000000000000001E-3</v>
      </c>
      <c r="F27" s="24">
        <f>VLOOKUP($B27,IN_01_26!$B:$E,4,)</f>
        <v>206082.57662352908</v>
      </c>
      <c r="G27" s="17">
        <f>F27*E27</f>
        <v>618.24772987058725</v>
      </c>
      <c r="H27" s="15"/>
    </row>
    <row r="30" spans="1:8" s="2" customFormat="1" ht="15.75" x14ac:dyDescent="0.25">
      <c r="A30" s="50" t="s">
        <v>974</v>
      </c>
      <c r="B30" s="42" t="s">
        <v>983</v>
      </c>
      <c r="C30" s="11"/>
      <c r="D30" s="45" t="s">
        <v>913</v>
      </c>
      <c r="E30" s="43" t="str">
        <f>A30</f>
        <v>0.27.20.A</v>
      </c>
      <c r="F30" s="45" t="s">
        <v>920</v>
      </c>
      <c r="G30" s="44">
        <f>SUM(G32:G40)</f>
        <v>51592.643890548592</v>
      </c>
      <c r="H30" s="8" t="s">
        <v>3</v>
      </c>
    </row>
    <row r="31" spans="1:8" s="2" customFormat="1" ht="15" x14ac:dyDescent="0.25">
      <c r="A31" s="28"/>
      <c r="B31" s="34" t="s">
        <v>909</v>
      </c>
      <c r="C31" s="18"/>
      <c r="D31" s="19" t="s">
        <v>914</v>
      </c>
      <c r="E31" s="19" t="s">
        <v>910</v>
      </c>
      <c r="F31" s="20" t="s">
        <v>911</v>
      </c>
      <c r="G31" s="20" t="s">
        <v>912</v>
      </c>
      <c r="H31" s="18"/>
    </row>
    <row r="32" spans="1:8" s="2" customFormat="1" ht="13.5" customHeight="1" x14ac:dyDescent="0.25">
      <c r="A32" s="29"/>
      <c r="B32" s="46" t="s">
        <v>902</v>
      </c>
      <c r="C32" s="25"/>
      <c r="D32" s="41"/>
      <c r="E32" s="47"/>
      <c r="F32" s="48"/>
      <c r="G32" s="49"/>
      <c r="H32" s="41"/>
    </row>
    <row r="33" spans="1:8" s="2" customFormat="1" ht="13.5" customHeight="1" x14ac:dyDescent="0.25">
      <c r="A33" s="27">
        <v>179</v>
      </c>
      <c r="B33" s="39" t="str">
        <f>VLOOKUP($A33,'PT ORGANISMOS'!$B$5:$H$1025,4,FALSE)</f>
        <v>li.004</v>
      </c>
      <c r="C33" s="7" t="str">
        <f>VLOOKUP($A33,'PT ORGANISMOS'!$B$5:$H$1025,3,FALSE)</f>
        <v>CAL HIDRATADA EN BOLSA</v>
      </c>
      <c r="D33" s="8" t="str">
        <f>VLOOKUP($A33,'PT ORGANISMOS'!$B$5:$H$1025,7,FALSE)</f>
        <v>kg</v>
      </c>
      <c r="E33" s="12">
        <v>5</v>
      </c>
      <c r="F33" s="22">
        <f>VLOOKUP($B33,IN_01_26!$B:$E,4,)</f>
        <v>325.47474492832379</v>
      </c>
      <c r="G33" s="13">
        <f>F33*E33</f>
        <v>1627.373724641619</v>
      </c>
      <c r="H33" s="8"/>
    </row>
    <row r="34" spans="1:8" s="2" customFormat="1" ht="13.5" customHeight="1" x14ac:dyDescent="0.25">
      <c r="A34" s="27">
        <v>181</v>
      </c>
      <c r="B34" s="39" t="str">
        <f>VLOOKUP($A34,'PT ORGANISMOS'!$B$5:$H$1025,4,FALSE)</f>
        <v>li.006</v>
      </c>
      <c r="C34" s="7" t="str">
        <f>VLOOKUP($A34,'PT ORGANISMOS'!$B$5:$H$1025,3,FALSE)</f>
        <v xml:space="preserve">CEMENTO PORTLAND (PARA VARIACIÓN HISTÓRICA) </v>
      </c>
      <c r="D34" s="8" t="str">
        <f>VLOOKUP($A34,'PT ORGANISMOS'!$B$5:$H$1025,7,FALSE)</f>
        <v>kg</v>
      </c>
      <c r="E34" s="12">
        <v>5.84</v>
      </c>
      <c r="F34" s="22">
        <f>VLOOKUP($B34,IN_01_26!$B:$E,4,)</f>
        <v>675.22059721327219</v>
      </c>
      <c r="G34" s="13">
        <f>F34*E34</f>
        <v>3943.2882877255097</v>
      </c>
      <c r="H34" s="8"/>
    </row>
    <row r="35" spans="1:8" s="2" customFormat="1" ht="13.5" customHeight="1" x14ac:dyDescent="0.25">
      <c r="A35" s="27">
        <v>31</v>
      </c>
      <c r="B35" s="39" t="str">
        <f>VLOOKUP($A35,'PT ORGANISMOS'!$B$5:$H$1025,4,FALSE)</f>
        <v>ar.001</v>
      </c>
      <c r="C35" s="7" t="str">
        <f>VLOOKUP($A35,'PT ORGANISMOS'!$B$5:$H$1025,3,FALSE)</f>
        <v>ARENA GRUESA</v>
      </c>
      <c r="D35" s="8" t="str">
        <f>VLOOKUP($A35,'PT ORGANISMOS'!$B$5:$H$1025,7,FALSE)</f>
        <v>m3</v>
      </c>
      <c r="E35" s="12">
        <v>0.03</v>
      </c>
      <c r="F35" s="22">
        <f>VLOOKUP($B35,IN_01_26!$B:$E,4,)</f>
        <v>18208.846056485665</v>
      </c>
      <c r="G35" s="13">
        <f>F35*E35</f>
        <v>546.2653816945699</v>
      </c>
      <c r="H35" s="8"/>
    </row>
    <row r="36" spans="1:8" s="2" customFormat="1" ht="13.5" customHeight="1" x14ac:dyDescent="0.25">
      <c r="A36" s="27">
        <v>326</v>
      </c>
      <c r="B36" s="39" t="str">
        <f>VLOOKUP($A36,'PT ORGANISMOS'!$B$5:$H$1025,4,FALSE)</f>
        <v>so.004</v>
      </c>
      <c r="C36" s="7" t="str">
        <f>VLOOKUP($A36,'PT ORGANISMOS'!$B$5:$H$1025,3,FALSE)</f>
        <v>MOSAICO GRANÍTICO 30X30 GRIS COMÚN</v>
      </c>
      <c r="D36" s="8" t="str">
        <f>VLOOKUP($A36,'PT ORGANISMOS'!$B$5:$H$1025,7,FALSE)</f>
        <v>m2</v>
      </c>
      <c r="E36" s="12">
        <v>1.26</v>
      </c>
      <c r="F36" s="22">
        <f>VLOOKUP($B36,IN_01_26!$B:$E,4,)</f>
        <v>15614.056946395427</v>
      </c>
      <c r="G36" s="13">
        <f>F36*E36</f>
        <v>19673.711752458239</v>
      </c>
      <c r="H36" s="8"/>
    </row>
    <row r="37" spans="1:8" s="2" customFormat="1" ht="13.5" customHeight="1" x14ac:dyDescent="0.25">
      <c r="A37" s="27"/>
      <c r="B37" s="35" t="s">
        <v>903</v>
      </c>
      <c r="C37" s="7"/>
      <c r="D37" s="8"/>
      <c r="E37" s="12"/>
      <c r="F37" s="22"/>
      <c r="G37" s="13"/>
      <c r="H37" s="8"/>
    </row>
    <row r="38" spans="1:8" s="2" customFormat="1" ht="13.5" customHeight="1" x14ac:dyDescent="0.25">
      <c r="A38" s="27">
        <v>202</v>
      </c>
      <c r="B38" s="39" t="str">
        <f>VLOOKUP($A38,'PT ORGANISMOS'!$B$5:$H$1025,4,FALSE)</f>
        <v>mo.006</v>
      </c>
      <c r="C38" s="7" t="str">
        <f>VLOOKUP($A38,'PT ORGANISMOS'!$B$5:$H$1025,3,FALSE)</f>
        <v>CUADRILLA TIPO UOCRA</v>
      </c>
      <c r="D38" s="8" t="str">
        <f>VLOOKUP($A38,'PT ORGANISMOS'!$B$5:$H$1025,7,FALSE)</f>
        <v>h</v>
      </c>
      <c r="E38" s="12">
        <v>2.5</v>
      </c>
      <c r="F38" s="22">
        <f>VLOOKUP($B38,IN_01_26!$B:$E,4,)</f>
        <v>8869.9805581818182</v>
      </c>
      <c r="G38" s="13">
        <f>F38*E38</f>
        <v>22174.951395454547</v>
      </c>
      <c r="H38" s="8"/>
    </row>
    <row r="39" spans="1:8" s="2" customFormat="1" ht="13.5" customHeight="1" x14ac:dyDescent="0.25">
      <c r="A39" s="27"/>
      <c r="B39" s="35" t="s">
        <v>904</v>
      </c>
      <c r="C39" s="7"/>
      <c r="D39" s="8"/>
      <c r="E39" s="12"/>
      <c r="F39" s="22"/>
      <c r="G39" s="13"/>
      <c r="H39" s="8"/>
    </row>
    <row r="40" spans="1:8" s="2" customFormat="1" ht="13.5" customHeight="1" x14ac:dyDescent="0.25">
      <c r="A40" s="30">
        <v>83</v>
      </c>
      <c r="B40" s="40" t="str">
        <f>VLOOKUP($A40,'PT ORGANISMOS'!$B$5:$H$1025,4,FALSE)</f>
        <v>eq.020</v>
      </c>
      <c r="C40" s="14" t="str">
        <f>VLOOKUP($A40,'PT ORGANISMOS'!$B$5:$H$1025,3,FALSE)</f>
        <v>MIXER HORMIGÓN 5 M3</v>
      </c>
      <c r="D40" s="15" t="str">
        <f>VLOOKUP($A40,'PT ORGANISMOS'!$B$5:$H$1025,7,FALSE)</f>
        <v>h</v>
      </c>
      <c r="E40" s="65">
        <v>1.7600000000000001E-2</v>
      </c>
      <c r="F40" s="24">
        <f>VLOOKUP($B40,IN_01_26!$B:$E,4,)</f>
        <v>206082.57662352908</v>
      </c>
      <c r="G40" s="17">
        <f>F40*E40</f>
        <v>3627.0533485741121</v>
      </c>
      <c r="H40" s="15"/>
    </row>
    <row r="43" spans="1:8" s="2" customFormat="1" ht="15.75" x14ac:dyDescent="0.25">
      <c r="A43" s="50" t="s">
        <v>975</v>
      </c>
      <c r="B43" s="42" t="s">
        <v>984</v>
      </c>
      <c r="C43" s="11"/>
      <c r="D43" s="45" t="s">
        <v>913</v>
      </c>
      <c r="E43" s="43" t="str">
        <f>A43</f>
        <v>0.27.25.A</v>
      </c>
      <c r="F43" s="45" t="s">
        <v>920</v>
      </c>
      <c r="G43" s="44">
        <f>SUM(G45:G53)</f>
        <v>34242.523588760734</v>
      </c>
      <c r="H43" s="8" t="s">
        <v>3</v>
      </c>
    </row>
    <row r="44" spans="1:8" s="2" customFormat="1" ht="15" x14ac:dyDescent="0.25">
      <c r="A44" s="28"/>
      <c r="B44" s="34" t="s">
        <v>909</v>
      </c>
      <c r="C44" s="18"/>
      <c r="D44" s="19" t="s">
        <v>914</v>
      </c>
      <c r="E44" s="19" t="s">
        <v>910</v>
      </c>
      <c r="F44" s="20" t="s">
        <v>911</v>
      </c>
      <c r="G44" s="20" t="s">
        <v>912</v>
      </c>
      <c r="H44" s="18"/>
    </row>
    <row r="45" spans="1:8" s="2" customFormat="1" ht="13.5" customHeight="1" x14ac:dyDescent="0.25">
      <c r="A45" s="29"/>
      <c r="B45" s="46" t="s">
        <v>902</v>
      </c>
      <c r="C45" s="25"/>
      <c r="D45" s="41"/>
      <c r="E45" s="47"/>
      <c r="F45" s="48"/>
      <c r="G45" s="49"/>
      <c r="H45" s="41"/>
    </row>
    <row r="46" spans="1:8" s="2" customFormat="1" ht="13.5" customHeight="1" x14ac:dyDescent="0.25">
      <c r="A46" s="27">
        <v>179</v>
      </c>
      <c r="B46" s="39" t="str">
        <f>VLOOKUP($A46,'PT ORGANISMOS'!$B$5:$H$1025,4,FALSE)</f>
        <v>li.004</v>
      </c>
      <c r="C46" s="7" t="str">
        <f>VLOOKUP($A46,'PT ORGANISMOS'!$B$5:$H$1025,3,FALSE)</f>
        <v>CAL HIDRATADA EN BOLSA</v>
      </c>
      <c r="D46" s="8" t="str">
        <f>VLOOKUP($A46,'PT ORGANISMOS'!$B$5:$H$1025,7,FALSE)</f>
        <v>kg</v>
      </c>
      <c r="E46" s="12">
        <v>5</v>
      </c>
      <c r="F46" s="22">
        <f>VLOOKUP($B46,IN_01_26!$B:$E,4,)</f>
        <v>325.47474492832379</v>
      </c>
      <c r="G46" s="13">
        <f>F46*E46</f>
        <v>1627.373724641619</v>
      </c>
      <c r="H46" s="8"/>
    </row>
    <row r="47" spans="1:8" s="2" customFormat="1" ht="13.5" customHeight="1" x14ac:dyDescent="0.25">
      <c r="A47" s="27">
        <v>181</v>
      </c>
      <c r="B47" s="39" t="str">
        <f>VLOOKUP($A47,'PT ORGANISMOS'!$B$5:$H$1025,4,FALSE)</f>
        <v>li.006</v>
      </c>
      <c r="C47" s="7" t="str">
        <f>VLOOKUP($A47,'PT ORGANISMOS'!$B$5:$H$1025,3,FALSE)</f>
        <v xml:space="preserve">CEMENTO PORTLAND (PARA VARIACIÓN HISTÓRICA) </v>
      </c>
      <c r="D47" s="8" t="str">
        <f>VLOOKUP($A47,'PT ORGANISMOS'!$B$5:$H$1025,7,FALSE)</f>
        <v>kg</v>
      </c>
      <c r="E47" s="12">
        <v>5</v>
      </c>
      <c r="F47" s="22">
        <f>VLOOKUP($B47,IN_01_26!$B:$E,4,)</f>
        <v>675.22059721327219</v>
      </c>
      <c r="G47" s="13">
        <f>F47*E47</f>
        <v>3376.1029860663612</v>
      </c>
      <c r="H47" s="8"/>
    </row>
    <row r="48" spans="1:8" s="2" customFormat="1" ht="13.5" customHeight="1" x14ac:dyDescent="0.25">
      <c r="A48" s="27">
        <v>31</v>
      </c>
      <c r="B48" s="39" t="str">
        <f>VLOOKUP($A48,'PT ORGANISMOS'!$B$5:$H$1025,4,FALSE)</f>
        <v>ar.001</v>
      </c>
      <c r="C48" s="7" t="str">
        <f>VLOOKUP($A48,'PT ORGANISMOS'!$B$5:$H$1025,3,FALSE)</f>
        <v>ARENA GRUESA</v>
      </c>
      <c r="D48" s="8" t="str">
        <f>VLOOKUP($A48,'PT ORGANISMOS'!$B$5:$H$1025,7,FALSE)</f>
        <v>m3</v>
      </c>
      <c r="E48" s="12">
        <v>0.03</v>
      </c>
      <c r="F48" s="22">
        <f>VLOOKUP($B48,IN_01_26!$B:$E,4,)</f>
        <v>18208.846056485665</v>
      </c>
      <c r="G48" s="13">
        <f>F48*E48</f>
        <v>546.2653816945699</v>
      </c>
      <c r="H48" s="8"/>
    </row>
    <row r="49" spans="1:8" s="2" customFormat="1" ht="13.5" customHeight="1" x14ac:dyDescent="0.25">
      <c r="A49" s="27">
        <v>325</v>
      </c>
      <c r="B49" s="39" t="str">
        <f>VLOOKUP($A49,'PT ORGANISMOS'!$B$5:$H$1025,4,FALSE)</f>
        <v>so.003</v>
      </c>
      <c r="C49" s="7" t="str">
        <f>VLOOKUP($A49,'PT ORGANISMOS'!$B$5:$H$1025,3,FALSE)</f>
        <v>MOSAICO CALCAREO AMARILLO, ROJO O GRIS</v>
      </c>
      <c r="D49" s="8" t="str">
        <f>VLOOKUP($A49,'PT ORGANISMOS'!$B$5:$H$1025,7,FALSE)</f>
        <v>m2</v>
      </c>
      <c r="E49" s="12">
        <v>1.27</v>
      </c>
      <c r="F49" s="22">
        <f>VLOOKUP($B49,IN_01_26!$B:$E,4,)</f>
        <v>8493.1981072238377</v>
      </c>
      <c r="G49" s="13">
        <f>F49*E49</f>
        <v>10786.361596174274</v>
      </c>
      <c r="H49" s="8"/>
    </row>
    <row r="50" spans="1:8" s="2" customFormat="1" ht="13.5" customHeight="1" x14ac:dyDescent="0.25">
      <c r="A50" s="27"/>
      <c r="B50" s="35" t="s">
        <v>903</v>
      </c>
      <c r="C50" s="7"/>
      <c r="D50" s="8"/>
      <c r="E50" s="12"/>
      <c r="F50" s="22"/>
      <c r="G50" s="13"/>
      <c r="H50" s="8"/>
    </row>
    <row r="51" spans="1:8" s="2" customFormat="1" ht="13.5" customHeight="1" x14ac:dyDescent="0.25">
      <c r="A51" s="27">
        <v>202</v>
      </c>
      <c r="B51" s="39" t="str">
        <f>VLOOKUP($A51,'PT ORGANISMOS'!$B$5:$H$1025,4,FALSE)</f>
        <v>mo.006</v>
      </c>
      <c r="C51" s="7" t="str">
        <f>VLOOKUP($A51,'PT ORGANISMOS'!$B$5:$H$1025,3,FALSE)</f>
        <v>CUADRILLA TIPO UOCRA</v>
      </c>
      <c r="D51" s="8" t="str">
        <f>VLOOKUP($A51,'PT ORGANISMOS'!$B$5:$H$1025,7,FALSE)</f>
        <v>h</v>
      </c>
      <c r="E51" s="12">
        <v>1.7</v>
      </c>
      <c r="F51" s="22">
        <f>VLOOKUP($B51,IN_01_26!$B:$E,4,)</f>
        <v>8869.9805581818182</v>
      </c>
      <c r="G51" s="13">
        <f>F51*E51</f>
        <v>15078.96694890909</v>
      </c>
      <c r="H51" s="8"/>
    </row>
    <row r="52" spans="1:8" s="2" customFormat="1" ht="13.5" customHeight="1" x14ac:dyDescent="0.25">
      <c r="A52" s="27"/>
      <c r="B52" s="35" t="s">
        <v>904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30">
        <v>83</v>
      </c>
      <c r="B53" s="40" t="str">
        <f>VLOOKUP($A53,'PT ORGANISMOS'!$B$5:$H$1025,4,FALSE)</f>
        <v>eq.020</v>
      </c>
      <c r="C53" s="14" t="str">
        <f>VLOOKUP($A53,'PT ORGANISMOS'!$B$5:$H$1025,3,FALSE)</f>
        <v>MIXER HORMIGÓN 5 M3</v>
      </c>
      <c r="D53" s="15" t="str">
        <f>VLOOKUP($A53,'PT ORGANISMOS'!$B$5:$H$1025,7,FALSE)</f>
        <v>h</v>
      </c>
      <c r="E53" s="66">
        <v>1.372E-2</v>
      </c>
      <c r="F53" s="24">
        <f>VLOOKUP($B53,IN_01_26!$B:$E,4,)</f>
        <v>206082.57662352908</v>
      </c>
      <c r="G53" s="17">
        <f>F53*E53</f>
        <v>2827.452951274819</v>
      </c>
      <c r="H53" s="15"/>
    </row>
    <row r="54" spans="1:8" s="2" customFormat="1" ht="15.75" x14ac:dyDescent="0.25">
      <c r="A54" s="50" t="s">
        <v>976</v>
      </c>
      <c r="B54" s="42" t="s">
        <v>985</v>
      </c>
      <c r="C54" s="11"/>
      <c r="D54" s="45" t="s">
        <v>913</v>
      </c>
      <c r="E54" s="43" t="str">
        <f>A54</f>
        <v>0.27.30.A</v>
      </c>
      <c r="F54" s="45" t="s">
        <v>920</v>
      </c>
      <c r="G54" s="44">
        <f>SUM(G56:G63)</f>
        <v>19294.818284116227</v>
      </c>
      <c r="H54" s="8" t="s">
        <v>3</v>
      </c>
    </row>
    <row r="55" spans="1:8" s="2" customFormat="1" ht="15" x14ac:dyDescent="0.25">
      <c r="A55" s="28"/>
      <c r="B55" s="34" t="s">
        <v>909</v>
      </c>
      <c r="C55" s="18"/>
      <c r="D55" s="19" t="s">
        <v>914</v>
      </c>
      <c r="E55" s="19" t="s">
        <v>910</v>
      </c>
      <c r="F55" s="20" t="s">
        <v>911</v>
      </c>
      <c r="G55" s="20" t="s">
        <v>912</v>
      </c>
      <c r="H55" s="18"/>
    </row>
    <row r="56" spans="1:8" s="2" customFormat="1" ht="13.5" customHeight="1" x14ac:dyDescent="0.25">
      <c r="A56" s="29"/>
      <c r="B56" s="46" t="s">
        <v>902</v>
      </c>
      <c r="C56" s="25"/>
      <c r="D56" s="41"/>
      <c r="E56" s="47"/>
      <c r="F56" s="48"/>
      <c r="G56" s="49"/>
      <c r="H56" s="41"/>
    </row>
    <row r="57" spans="1:8" s="2" customFormat="1" ht="13.5" customHeight="1" x14ac:dyDescent="0.25">
      <c r="A57" s="27">
        <v>178</v>
      </c>
      <c r="B57" s="39" t="str">
        <f>VLOOKUP($A57,'PT ORGANISMOS'!$B$5:$H$1025,4,FALSE)</f>
        <v>li.001</v>
      </c>
      <c r="C57" s="7" t="str">
        <f>VLOOKUP($A57,'PT ORGANISMOS'!$B$5:$H$1025,3,FALSE)</f>
        <v>ADHESIVO P/PISO CERÁMICO</v>
      </c>
      <c r="D57" s="8" t="str">
        <f>VLOOKUP($A57,'PT ORGANISMOS'!$B$5:$H$1025,7,FALSE)</f>
        <v>kg</v>
      </c>
      <c r="E57" s="12">
        <v>3.5</v>
      </c>
      <c r="F57" s="22">
        <f>VLOOKUP($B57,IN_01_26!$B:$E,4,)</f>
        <v>382.97254647893214</v>
      </c>
      <c r="G57" s="13">
        <f>F57*E57</f>
        <v>1340.4039126762625</v>
      </c>
      <c r="H57" s="8"/>
    </row>
    <row r="58" spans="1:8" s="2" customFormat="1" ht="13.5" customHeight="1" x14ac:dyDescent="0.25">
      <c r="A58" s="27">
        <v>180</v>
      </c>
      <c r="B58" s="39" t="str">
        <f>VLOOKUP($A58,'PT ORGANISMOS'!$B$5:$H$1025,4,FALSE)</f>
        <v>li.005</v>
      </c>
      <c r="C58" s="7" t="str">
        <f>VLOOKUP($A58,'PT ORGANISMOS'!$B$5:$H$1025,3,FALSE)</f>
        <v>CEMENTO BLANCO</v>
      </c>
      <c r="D58" s="8" t="str">
        <f>VLOOKUP($A58,'PT ORGANISMOS'!$B$5:$H$1025,7,FALSE)</f>
        <v>bolsa</v>
      </c>
      <c r="E58" s="12">
        <v>0.01</v>
      </c>
      <c r="F58" s="22">
        <f>VLOOKUP($B58,IN_01_26!$B:$E,4,)</f>
        <v>14856.170045409577</v>
      </c>
      <c r="G58" s="13">
        <f>F58*E58</f>
        <v>148.56170045409579</v>
      </c>
      <c r="H58" s="8"/>
    </row>
    <row r="59" spans="1:8" s="2" customFormat="1" ht="13.5" customHeight="1" x14ac:dyDescent="0.25">
      <c r="A59" s="27">
        <v>328</v>
      </c>
      <c r="B59" s="39" t="str">
        <f>VLOOKUP($A59,'PT ORGANISMOS'!$B$5:$H$1025,4,FALSE)</f>
        <v>so.030</v>
      </c>
      <c r="C59" s="7" t="str">
        <f>VLOOKUP($A59,'PT ORGANISMOS'!$B$5:$H$1025,3,FALSE)</f>
        <v>CERÁMICO ESMALTADO 20X20</v>
      </c>
      <c r="D59" s="8" t="str">
        <f>VLOOKUP($A59,'PT ORGANISMOS'!$B$5:$H$1025,7,FALSE)</f>
        <v>m2</v>
      </c>
      <c r="E59" s="12">
        <v>1.1200000000000001</v>
      </c>
      <c r="F59" s="22">
        <f>VLOOKUP($B59,IN_01_26!$B:$E,4,)</f>
        <v>6440.198010920848</v>
      </c>
      <c r="G59" s="13">
        <f>F59*E59</f>
        <v>7213.02177223135</v>
      </c>
      <c r="H59" s="8"/>
    </row>
    <row r="60" spans="1:8" s="2" customFormat="1" ht="13.5" customHeight="1" x14ac:dyDescent="0.25">
      <c r="A60" s="27"/>
      <c r="B60" s="35" t="s">
        <v>903</v>
      </c>
      <c r="C60" s="7"/>
      <c r="D60" s="8"/>
      <c r="E60" s="12"/>
      <c r="F60" s="22"/>
      <c r="G60" s="13"/>
      <c r="H60" s="8"/>
    </row>
    <row r="61" spans="1:8" s="2" customFormat="1" ht="13.5" customHeight="1" x14ac:dyDescent="0.25">
      <c r="A61" s="27">
        <v>202</v>
      </c>
      <c r="B61" s="39" t="str">
        <f>VLOOKUP($A61,'PT ORGANISMOS'!$B$5:$H$1025,4,FALSE)</f>
        <v>mo.006</v>
      </c>
      <c r="C61" s="7" t="str">
        <f>VLOOKUP($A61,'PT ORGANISMOS'!$B$5:$H$1025,3,FALSE)</f>
        <v>CUADRILLA TIPO UOCRA</v>
      </c>
      <c r="D61" s="8" t="str">
        <f>VLOOKUP($A61,'PT ORGANISMOS'!$B$5:$H$1025,7,FALSE)</f>
        <v>h</v>
      </c>
      <c r="E61" s="12">
        <v>1</v>
      </c>
      <c r="F61" s="22">
        <f>VLOOKUP($B61,IN_01_26!$B:$E,4,)</f>
        <v>8869.9805581818182</v>
      </c>
      <c r="G61" s="13">
        <f>F61*E61</f>
        <v>8869.9805581818182</v>
      </c>
      <c r="H61" s="8"/>
    </row>
    <row r="62" spans="1:8" s="2" customFormat="1" ht="13.5" customHeight="1" x14ac:dyDescent="0.25">
      <c r="A62" s="27"/>
      <c r="B62" s="35" t="s">
        <v>904</v>
      </c>
      <c r="C62" s="7"/>
      <c r="D62" s="8"/>
      <c r="E62" s="12"/>
      <c r="F62" s="22"/>
      <c r="G62" s="13"/>
      <c r="H62" s="8"/>
    </row>
    <row r="63" spans="1:8" s="2" customFormat="1" ht="13.5" customHeight="1" x14ac:dyDescent="0.25">
      <c r="A63" s="30">
        <v>83</v>
      </c>
      <c r="B63" s="40" t="str">
        <f>VLOOKUP($A63,'PT ORGANISMOS'!$B$5:$H$1025,4,FALSE)</f>
        <v>eq.020</v>
      </c>
      <c r="C63" s="14" t="str">
        <f>VLOOKUP($A63,'PT ORGANISMOS'!$B$5:$H$1025,3,FALSE)</f>
        <v>MIXER HORMIGÓN 5 M3</v>
      </c>
      <c r="D63" s="15" t="str">
        <f>VLOOKUP($A63,'PT ORGANISMOS'!$B$5:$H$1025,7,FALSE)</f>
        <v>h</v>
      </c>
      <c r="E63" s="66">
        <v>8.3599999999999994E-3</v>
      </c>
      <c r="F63" s="24">
        <f>VLOOKUP($B63,IN_01_26!$B:$E,4,)</f>
        <v>206082.57662352908</v>
      </c>
      <c r="G63" s="17">
        <f>F63*E63</f>
        <v>1722.8503405727029</v>
      </c>
      <c r="H63" s="15"/>
    </row>
    <row r="66" spans="1:8" s="2" customFormat="1" ht="15.75" x14ac:dyDescent="0.25">
      <c r="A66" s="50" t="s">
        <v>977</v>
      </c>
      <c r="B66" s="42" t="s">
        <v>986</v>
      </c>
      <c r="C66" s="11"/>
      <c r="D66" s="45" t="s">
        <v>913</v>
      </c>
      <c r="E66" s="43" t="str">
        <f>A66</f>
        <v>0.27.31.A</v>
      </c>
      <c r="F66" s="45" t="s">
        <v>920</v>
      </c>
      <c r="G66" s="44">
        <f>SUM(G68:G77)</f>
        <v>34756.372325677366</v>
      </c>
      <c r="H66" s="8" t="s">
        <v>3</v>
      </c>
    </row>
    <row r="67" spans="1:8" s="2" customFormat="1" ht="15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9"/>
      <c r="B68" s="46" t="s">
        <v>902</v>
      </c>
      <c r="C68" s="25"/>
      <c r="D68" s="41"/>
      <c r="E68" s="47"/>
      <c r="F68" s="48"/>
      <c r="G68" s="49"/>
      <c r="H68" s="41"/>
    </row>
    <row r="69" spans="1:8" s="2" customFormat="1" ht="13.5" customHeight="1" x14ac:dyDescent="0.25">
      <c r="A69" s="27">
        <v>178</v>
      </c>
      <c r="B69" s="39" t="str">
        <f>VLOOKUP($A69,'PT ORGANISMOS'!$B$5:$H$1025,4,FALSE)</f>
        <v>li.001</v>
      </c>
      <c r="C69" s="7" t="str">
        <f>VLOOKUP($A69,'PT ORGANISMOS'!$B$5:$H$1025,3,FALSE)</f>
        <v>ADHESIVO P/PISO CERÁMICO</v>
      </c>
      <c r="D69" s="8" t="str">
        <f>VLOOKUP($A69,'PT ORGANISMOS'!$B$5:$H$1025,7,FALSE)</f>
        <v>kg</v>
      </c>
      <c r="E69" s="12">
        <v>3.5</v>
      </c>
      <c r="F69" s="22">
        <f>VLOOKUP($B69,IN_01_26!$B:$E,4,)</f>
        <v>382.97254647893214</v>
      </c>
      <c r="G69" s="13">
        <f>F69*E69</f>
        <v>1340.4039126762625</v>
      </c>
      <c r="H69" s="8"/>
    </row>
    <row r="70" spans="1:8" s="2" customFormat="1" ht="13.5" customHeight="1" x14ac:dyDescent="0.25">
      <c r="A70" s="27">
        <v>181</v>
      </c>
      <c r="B70" s="39" t="str">
        <f>VLOOKUP($A70,'PT ORGANISMOS'!$B$5:$H$1025,4,FALSE)</f>
        <v>li.006</v>
      </c>
      <c r="C70" s="7" t="str">
        <f>VLOOKUP($A70,'PT ORGANISMOS'!$B$5:$H$1025,3,FALSE)</f>
        <v xml:space="preserve">CEMENTO PORTLAND (PARA VARIACIÓN HISTÓRICA) </v>
      </c>
      <c r="D70" s="8" t="str">
        <f>VLOOKUP($A70,'PT ORGANISMOS'!$B$5:$H$1025,7,FALSE)</f>
        <v>kg</v>
      </c>
      <c r="E70" s="12">
        <v>15</v>
      </c>
      <c r="F70" s="22">
        <f>VLOOKUP($B70,IN_01_26!$B:$E,4,)</f>
        <v>675.22059721327219</v>
      </c>
      <c r="G70" s="13">
        <f>F70*E70</f>
        <v>10128.308958199083</v>
      </c>
      <c r="H70" s="8"/>
    </row>
    <row r="71" spans="1:8" s="2" customFormat="1" ht="13.5" customHeight="1" x14ac:dyDescent="0.25">
      <c r="A71" s="27">
        <v>180</v>
      </c>
      <c r="B71" s="39" t="str">
        <f>VLOOKUP($A71,'PT ORGANISMOS'!$B$5:$H$1025,4,FALSE)</f>
        <v>li.005</v>
      </c>
      <c r="C71" s="7" t="str">
        <f>VLOOKUP($A71,'PT ORGANISMOS'!$B$5:$H$1025,3,FALSE)</f>
        <v>CEMENTO BLANCO</v>
      </c>
      <c r="D71" s="8" t="str">
        <f>VLOOKUP($A71,'PT ORGANISMOS'!$B$5:$H$1025,7,FALSE)</f>
        <v>bolsa</v>
      </c>
      <c r="E71" s="12">
        <v>0.01</v>
      </c>
      <c r="F71" s="22">
        <f>VLOOKUP($B71,IN_01_26!$B:$E,4,)</f>
        <v>14856.170045409577</v>
      </c>
      <c r="G71" s="13">
        <f>F71*E71</f>
        <v>148.56170045409579</v>
      </c>
      <c r="H71" s="8"/>
    </row>
    <row r="72" spans="1:8" s="2" customFormat="1" ht="13.5" customHeight="1" x14ac:dyDescent="0.25">
      <c r="A72" s="27">
        <v>31</v>
      </c>
      <c r="B72" s="39" t="str">
        <f>VLOOKUP($A72,'PT ORGANISMOS'!$B$5:$H$1025,4,FALSE)</f>
        <v>ar.001</v>
      </c>
      <c r="C72" s="7" t="str">
        <f>VLOOKUP($A72,'PT ORGANISMOS'!$B$5:$H$1025,3,FALSE)</f>
        <v>ARENA GRUESA</v>
      </c>
      <c r="D72" s="8" t="str">
        <f>VLOOKUP($A72,'PT ORGANISMOS'!$B$5:$H$1025,7,FALSE)</f>
        <v>m3</v>
      </c>
      <c r="E72" s="12">
        <v>0.03</v>
      </c>
      <c r="F72" s="22">
        <f>VLOOKUP($B72,IN_01_26!$B:$E,4,)</f>
        <v>18208.846056485665</v>
      </c>
      <c r="G72" s="13">
        <f>F72*E72</f>
        <v>546.2653816945699</v>
      </c>
      <c r="H72" s="8"/>
    </row>
    <row r="73" spans="1:8" s="2" customFormat="1" ht="13.5" customHeight="1" x14ac:dyDescent="0.25">
      <c r="A73" s="27">
        <v>1367</v>
      </c>
      <c r="B73" s="39" t="str">
        <f>VLOOKUP($A73,'PT ORGANISMOS'!$B$5:$H$1025,4,FALSE)</f>
        <v>so.016</v>
      </c>
      <c r="C73" s="7" t="str">
        <f>VLOOKUP($A73,'PT ORGANISMOS'!$B$5:$H$1025,3,FALSE)</f>
        <v>BALDOSA CERAMICA ROJA 6X24</v>
      </c>
      <c r="D73" s="8" t="str">
        <f>VLOOKUP($A73,'PT ORGANISMOS'!$B$5:$H$1025,7,FALSE)</f>
        <v>m2</v>
      </c>
      <c r="E73" s="12">
        <v>1.1200000000000001</v>
      </c>
      <c r="F73" s="22">
        <f>VLOOKUP($B73,IN_01_26!$B:$E,4,)</f>
        <v>5180.8366619928329</v>
      </c>
      <c r="G73" s="13">
        <f>F73*E73</f>
        <v>5802.5370614319736</v>
      </c>
      <c r="H73" s="8"/>
    </row>
    <row r="74" spans="1:8" s="2" customFormat="1" ht="13.5" customHeight="1" x14ac:dyDescent="0.25">
      <c r="A74" s="27"/>
      <c r="B74" s="35" t="s">
        <v>903</v>
      </c>
      <c r="C74" s="7"/>
      <c r="D74" s="8"/>
      <c r="E74" s="12"/>
      <c r="F74" s="22"/>
      <c r="G74" s="13"/>
      <c r="H74" s="8"/>
    </row>
    <row r="75" spans="1:8" s="2" customFormat="1" ht="13.5" customHeight="1" x14ac:dyDescent="0.25">
      <c r="A75" s="27">
        <v>202</v>
      </c>
      <c r="B75" s="39" t="str">
        <f>VLOOKUP($A75,'PT ORGANISMOS'!$B$5:$H$1025,4,FALSE)</f>
        <v>mo.006</v>
      </c>
      <c r="C75" s="7" t="str">
        <f>VLOOKUP($A75,'PT ORGANISMOS'!$B$5:$H$1025,3,FALSE)</f>
        <v>CUADRILLA TIPO UOCRA</v>
      </c>
      <c r="D75" s="8" t="str">
        <f>VLOOKUP($A75,'PT ORGANISMOS'!$B$5:$H$1025,7,FALSE)</f>
        <v>h</v>
      </c>
      <c r="E75" s="12">
        <v>1.8</v>
      </c>
      <c r="F75" s="22">
        <f>VLOOKUP($B75,IN_01_26!$B:$E,4,)</f>
        <v>8869.9805581818182</v>
      </c>
      <c r="G75" s="13">
        <f>F75*E75</f>
        <v>15965.965004727273</v>
      </c>
      <c r="H75" s="8"/>
    </row>
    <row r="76" spans="1:8" s="2" customFormat="1" ht="13.5" customHeight="1" x14ac:dyDescent="0.25">
      <c r="A76" s="27"/>
      <c r="B76" s="35" t="s">
        <v>904</v>
      </c>
      <c r="C76" s="7"/>
      <c r="D76" s="8"/>
      <c r="E76" s="12"/>
      <c r="F76" s="22"/>
      <c r="G76" s="13"/>
      <c r="H76" s="8"/>
    </row>
    <row r="77" spans="1:8" s="2" customFormat="1" ht="13.5" customHeight="1" x14ac:dyDescent="0.25">
      <c r="A77" s="30">
        <v>83</v>
      </c>
      <c r="B77" s="40" t="str">
        <f>VLOOKUP($A77,'PT ORGANISMOS'!$B$5:$H$1025,4,FALSE)</f>
        <v>eq.020</v>
      </c>
      <c r="C77" s="14" t="str">
        <f>VLOOKUP($A77,'PT ORGANISMOS'!$B$5:$H$1025,3,FALSE)</f>
        <v>MIXER HORMIGÓN 5 M3</v>
      </c>
      <c r="D77" s="15" t="str">
        <f>VLOOKUP($A77,'PT ORGANISMOS'!$B$5:$H$1025,7,FALSE)</f>
        <v>h</v>
      </c>
      <c r="E77" s="31">
        <v>4.0000000000000001E-3</v>
      </c>
      <c r="F77" s="24">
        <f>VLOOKUP($B77,IN_01_26!$B:$E,4,)</f>
        <v>206082.57662352908</v>
      </c>
      <c r="G77" s="17">
        <f>F77*E77</f>
        <v>824.33030649411637</v>
      </c>
      <c r="H77" s="15"/>
    </row>
    <row r="80" spans="1:8" s="2" customFormat="1" ht="15.75" x14ac:dyDescent="0.25">
      <c r="A80" s="50" t="s">
        <v>978</v>
      </c>
      <c r="B80" s="42" t="s">
        <v>987</v>
      </c>
      <c r="C80" s="11"/>
      <c r="D80" s="45" t="s">
        <v>913</v>
      </c>
      <c r="E80" s="43" t="str">
        <f>A80</f>
        <v>0.27.40.A</v>
      </c>
      <c r="F80" s="45" t="s">
        <v>920</v>
      </c>
      <c r="G80" s="44">
        <f>SUM(G82:G88)</f>
        <v>22318.051506335949</v>
      </c>
      <c r="H80" s="8" t="s">
        <v>3</v>
      </c>
    </row>
    <row r="81" spans="1:8" s="2" customFormat="1" ht="15" x14ac:dyDescent="0.25">
      <c r="A81" s="28"/>
      <c r="B81" s="34" t="s">
        <v>909</v>
      </c>
      <c r="C81" s="18"/>
      <c r="D81" s="19" t="s">
        <v>914</v>
      </c>
      <c r="E81" s="19" t="s">
        <v>910</v>
      </c>
      <c r="F81" s="20" t="s">
        <v>911</v>
      </c>
      <c r="G81" s="20" t="s">
        <v>912</v>
      </c>
      <c r="H81" s="18"/>
    </row>
    <row r="82" spans="1:8" s="2" customFormat="1" ht="13.5" customHeight="1" x14ac:dyDescent="0.25">
      <c r="A82" s="29"/>
      <c r="B82" s="46" t="s">
        <v>902</v>
      </c>
      <c r="C82" s="25"/>
      <c r="D82" s="41"/>
      <c r="E82" s="47"/>
      <c r="F82" s="48"/>
      <c r="G82" s="49"/>
      <c r="H82" s="41"/>
    </row>
    <row r="83" spans="1:8" s="2" customFormat="1" ht="13.5" customHeight="1" x14ac:dyDescent="0.25">
      <c r="A83" s="27">
        <v>181</v>
      </c>
      <c r="B83" s="39" t="str">
        <f>VLOOKUP($A83,'PT ORGANISMOS'!$B$5:$H$1025,4,FALSE)</f>
        <v>li.006</v>
      </c>
      <c r="C83" s="7" t="str">
        <f>VLOOKUP($A83,'PT ORGANISMOS'!$B$5:$H$1025,3,FALSE)</f>
        <v xml:space="preserve">CEMENTO PORTLAND (PARA VARIACIÓN HISTÓRICA) </v>
      </c>
      <c r="D83" s="8" t="str">
        <f>VLOOKUP($A83,'PT ORGANISMOS'!$B$5:$H$1025,7,FALSE)</f>
        <v>kg</v>
      </c>
      <c r="E83" s="12">
        <v>15</v>
      </c>
      <c r="F83" s="22">
        <f>VLOOKUP($B83,IN_01_26!$B:$E,4,)</f>
        <v>675.22059721327219</v>
      </c>
      <c r="G83" s="13">
        <f>F83*E83</f>
        <v>10128.308958199083</v>
      </c>
      <c r="H83" s="8"/>
    </row>
    <row r="84" spans="1:8" s="2" customFormat="1" ht="13.5" customHeight="1" x14ac:dyDescent="0.25">
      <c r="A84" s="27">
        <v>31</v>
      </c>
      <c r="B84" s="39" t="str">
        <f>VLOOKUP($A84,'PT ORGANISMOS'!$B$5:$H$1025,4,FALSE)</f>
        <v>ar.001</v>
      </c>
      <c r="C84" s="7" t="str">
        <f>VLOOKUP($A84,'PT ORGANISMOS'!$B$5:$H$1025,3,FALSE)</f>
        <v>ARENA GRUESA</v>
      </c>
      <c r="D84" s="8" t="str">
        <f>VLOOKUP($A84,'PT ORGANISMOS'!$B$5:$H$1025,7,FALSE)</f>
        <v>m3</v>
      </c>
      <c r="E84" s="12">
        <v>0.03</v>
      </c>
      <c r="F84" s="22">
        <f>VLOOKUP($B84,IN_01_26!$B:$E,4,)</f>
        <v>18208.846056485665</v>
      </c>
      <c r="G84" s="13">
        <f>F84*E84</f>
        <v>546.2653816945699</v>
      </c>
      <c r="H84" s="8"/>
    </row>
    <row r="85" spans="1:8" s="2" customFormat="1" ht="13.5" customHeight="1" x14ac:dyDescent="0.25">
      <c r="A85" s="27"/>
      <c r="B85" s="35" t="s">
        <v>903</v>
      </c>
      <c r="C85" s="7"/>
      <c r="D85" s="8"/>
      <c r="E85" s="12"/>
      <c r="F85" s="22"/>
      <c r="G85" s="13"/>
      <c r="H85" s="8"/>
    </row>
    <row r="86" spans="1:8" s="2" customFormat="1" ht="13.5" customHeight="1" x14ac:dyDescent="0.25">
      <c r="A86" s="27">
        <v>202</v>
      </c>
      <c r="B86" s="39" t="str">
        <f>VLOOKUP($A86,'PT ORGANISMOS'!$B$5:$H$1025,4,FALSE)</f>
        <v>mo.006</v>
      </c>
      <c r="C86" s="7" t="str">
        <f>VLOOKUP($A86,'PT ORGANISMOS'!$B$5:$H$1025,3,FALSE)</f>
        <v>CUADRILLA TIPO UOCRA</v>
      </c>
      <c r="D86" s="8" t="str">
        <f>VLOOKUP($A86,'PT ORGANISMOS'!$B$5:$H$1025,7,FALSE)</f>
        <v>h</v>
      </c>
      <c r="E86" s="12">
        <v>1.2</v>
      </c>
      <c r="F86" s="22">
        <f>VLOOKUP($B86,IN_01_26!$B:$E,4,)</f>
        <v>8869.9805581818182</v>
      </c>
      <c r="G86" s="13">
        <f>F86*E86</f>
        <v>10643.976669818181</v>
      </c>
      <c r="H86" s="8"/>
    </row>
    <row r="87" spans="1:8" s="2" customFormat="1" ht="13.5" customHeight="1" x14ac:dyDescent="0.25">
      <c r="A87" s="27"/>
      <c r="B87" s="35" t="s">
        <v>904</v>
      </c>
      <c r="C87" s="7"/>
      <c r="D87" s="8"/>
      <c r="E87" s="12"/>
      <c r="F87" s="22"/>
      <c r="G87" s="13"/>
      <c r="H87" s="8"/>
    </row>
    <row r="88" spans="1:8" s="2" customFormat="1" ht="13.5" customHeight="1" x14ac:dyDescent="0.25">
      <c r="A88" s="30">
        <v>83</v>
      </c>
      <c r="B88" s="40" t="str">
        <f>VLOOKUP($A88,'PT ORGANISMOS'!$B$5:$H$1025,4,FALSE)</f>
        <v>eq.020</v>
      </c>
      <c r="C88" s="14" t="str">
        <f>VLOOKUP($A88,'PT ORGANISMOS'!$B$5:$H$1025,3,FALSE)</f>
        <v>MIXER HORMIGÓN 5 M3</v>
      </c>
      <c r="D88" s="15" t="str">
        <f>VLOOKUP($A88,'PT ORGANISMOS'!$B$5:$H$1025,7,FALSE)</f>
        <v>h</v>
      </c>
      <c r="E88" s="66">
        <v>4.8500000000000001E-3</v>
      </c>
      <c r="F88" s="24">
        <f>VLOOKUP($B88,IN_01_26!$B:$E,4,)</f>
        <v>206082.57662352908</v>
      </c>
      <c r="G88" s="17">
        <f>F88*E88</f>
        <v>999.50049662411607</v>
      </c>
      <c r="H88" s="15"/>
    </row>
    <row r="91" spans="1:8" s="2" customFormat="1" ht="15.75" x14ac:dyDescent="0.25">
      <c r="A91" s="50" t="s">
        <v>979</v>
      </c>
      <c r="B91" s="42" t="s">
        <v>988</v>
      </c>
      <c r="C91" s="11"/>
      <c r="D91" s="45" t="s">
        <v>913</v>
      </c>
      <c r="E91" s="43" t="str">
        <f>A91</f>
        <v>0.27.40.F</v>
      </c>
      <c r="F91" s="45" t="s">
        <v>920</v>
      </c>
      <c r="G91" s="44">
        <f>SUM(G93:G99)</f>
        <v>31294.33019156595</v>
      </c>
      <c r="H91" s="8" t="s">
        <v>3</v>
      </c>
    </row>
    <row r="92" spans="1:8" s="2" customFormat="1" ht="15" x14ac:dyDescent="0.25">
      <c r="A92" s="28"/>
      <c r="B92" s="34" t="s">
        <v>909</v>
      </c>
      <c r="C92" s="18"/>
      <c r="D92" s="19" t="s">
        <v>914</v>
      </c>
      <c r="E92" s="19" t="s">
        <v>910</v>
      </c>
      <c r="F92" s="20" t="s">
        <v>911</v>
      </c>
      <c r="G92" s="20" t="s">
        <v>912</v>
      </c>
      <c r="H92" s="18"/>
    </row>
    <row r="93" spans="1:8" s="2" customFormat="1" ht="13.5" customHeight="1" x14ac:dyDescent="0.25">
      <c r="A93" s="29"/>
      <c r="B93" s="46" t="s">
        <v>902</v>
      </c>
      <c r="C93" s="25"/>
      <c r="D93" s="41"/>
      <c r="E93" s="47"/>
      <c r="F93" s="48"/>
      <c r="G93" s="49"/>
      <c r="H93" s="41"/>
    </row>
    <row r="94" spans="1:8" s="2" customFormat="1" ht="13.5" customHeight="1" x14ac:dyDescent="0.25">
      <c r="A94" s="27">
        <v>181</v>
      </c>
      <c r="B94" s="39" t="str">
        <f>VLOOKUP($A94,'PT ORGANISMOS'!$B$5:$H$1025,4,FALSE)</f>
        <v>li.006</v>
      </c>
      <c r="C94" s="7" t="str">
        <f>VLOOKUP($A94,'PT ORGANISMOS'!$B$5:$H$1025,3,FALSE)</f>
        <v xml:space="preserve">CEMENTO PORTLAND (PARA VARIACIÓN HISTÓRICA) </v>
      </c>
      <c r="D94" s="8" t="str">
        <f>VLOOKUP($A94,'PT ORGANISMOS'!$B$5:$H$1025,7,FALSE)</f>
        <v>kg</v>
      </c>
      <c r="E94" s="12">
        <v>23.4</v>
      </c>
      <c r="F94" s="22">
        <f>VLOOKUP($B94,IN_01_26!$B:$E,4,)</f>
        <v>675.22059721327219</v>
      </c>
      <c r="G94" s="13">
        <f>F94*E94</f>
        <v>15800.161974790568</v>
      </c>
      <c r="H94" s="8"/>
    </row>
    <row r="95" spans="1:8" s="2" customFormat="1" ht="13.5" customHeight="1" x14ac:dyDescent="0.25">
      <c r="A95" s="27">
        <v>34</v>
      </c>
      <c r="B95" s="39" t="str">
        <f>VLOOKUP($A95,'PT ORGANISMOS'!$B$5:$H$1025,4,FALSE)</f>
        <v>ar.004</v>
      </c>
      <c r="C95" s="7" t="str">
        <f>VLOOKUP($A95,'PT ORGANISMOS'!$B$5:$H$1025,3,FALSE)</f>
        <v>RIPIOSA</v>
      </c>
      <c r="D95" s="8" t="str">
        <f>VLOOKUP($A95,'PT ORGANISMOS'!$B$5:$H$1025,7,FALSE)</f>
        <v>m3</v>
      </c>
      <c r="E95" s="12">
        <v>0.13</v>
      </c>
      <c r="F95" s="22">
        <f>VLOOKUP($B95,IN_01_26!$B:$E,4,)</f>
        <v>29382.912798765821</v>
      </c>
      <c r="G95" s="13">
        <f>F95*E95</f>
        <v>3819.7786638395569</v>
      </c>
      <c r="H95" s="8"/>
    </row>
    <row r="96" spans="1:8" s="2" customFormat="1" ht="13.5" customHeight="1" x14ac:dyDescent="0.25">
      <c r="A96" s="27"/>
      <c r="B96" s="35" t="s">
        <v>903</v>
      </c>
      <c r="C96" s="7"/>
      <c r="D96" s="8"/>
      <c r="E96" s="12"/>
      <c r="F96" s="22"/>
      <c r="G96" s="13"/>
      <c r="H96" s="8"/>
    </row>
    <row r="97" spans="1:8" s="2" customFormat="1" ht="13.5" customHeight="1" x14ac:dyDescent="0.25">
      <c r="A97" s="27">
        <v>202</v>
      </c>
      <c r="B97" s="39" t="str">
        <f>VLOOKUP($A97,'PT ORGANISMOS'!$B$5:$H$1025,4,FALSE)</f>
        <v>mo.006</v>
      </c>
      <c r="C97" s="7" t="str">
        <f>VLOOKUP($A97,'PT ORGANISMOS'!$B$5:$H$1025,3,FALSE)</f>
        <v>CUADRILLA TIPO UOCRA</v>
      </c>
      <c r="D97" s="8" t="str">
        <f>VLOOKUP($A97,'PT ORGANISMOS'!$B$5:$H$1025,7,FALSE)</f>
        <v>h</v>
      </c>
      <c r="E97" s="12">
        <v>1.2</v>
      </c>
      <c r="F97" s="22">
        <f>VLOOKUP($B97,IN_01_26!$B:$E,4,)</f>
        <v>8869.9805581818182</v>
      </c>
      <c r="G97" s="13">
        <f>F97*E97</f>
        <v>10643.976669818181</v>
      </c>
      <c r="H97" s="8"/>
    </row>
    <row r="98" spans="1:8" s="2" customFormat="1" ht="13.5" customHeight="1" x14ac:dyDescent="0.25">
      <c r="A98" s="27"/>
      <c r="B98" s="35" t="s">
        <v>904</v>
      </c>
      <c r="C98" s="7"/>
      <c r="D98" s="8"/>
      <c r="E98" s="12"/>
      <c r="F98" s="22"/>
      <c r="G98" s="13"/>
      <c r="H98" s="8"/>
    </row>
    <row r="99" spans="1:8" s="2" customFormat="1" ht="13.5" customHeight="1" x14ac:dyDescent="0.25">
      <c r="A99" s="30">
        <v>83</v>
      </c>
      <c r="B99" s="40" t="str">
        <f>VLOOKUP($A99,'PT ORGANISMOS'!$B$5:$H$1025,4,FALSE)</f>
        <v>eq.020</v>
      </c>
      <c r="C99" s="14" t="str">
        <f>VLOOKUP($A99,'PT ORGANISMOS'!$B$5:$H$1025,3,FALSE)</f>
        <v>MIXER HORMIGÓN 5 M3</v>
      </c>
      <c r="D99" s="15" t="str">
        <f>VLOOKUP($A99,'PT ORGANISMOS'!$B$5:$H$1025,7,FALSE)</f>
        <v>h</v>
      </c>
      <c r="E99" s="31">
        <v>5.0000000000000001E-3</v>
      </c>
      <c r="F99" s="24">
        <f>VLOOKUP($B99,IN_01_26!$B:$E,4,)</f>
        <v>206082.57662352908</v>
      </c>
      <c r="G99" s="17">
        <f>F99*E99</f>
        <v>1030.4128831176454</v>
      </c>
      <c r="H99" s="15"/>
    </row>
    <row r="102" spans="1:8" s="2" customFormat="1" ht="15.75" x14ac:dyDescent="0.25">
      <c r="A102" s="50" t="s">
        <v>980</v>
      </c>
      <c r="B102" s="42" t="s">
        <v>989</v>
      </c>
      <c r="C102" s="11"/>
      <c r="D102" s="45" t="s">
        <v>913</v>
      </c>
      <c r="E102" s="43" t="str">
        <f>A102</f>
        <v>0.27.41.F</v>
      </c>
      <c r="F102" s="45" t="s">
        <v>920</v>
      </c>
      <c r="G102" s="44">
        <f>SUM(G104:G111)</f>
        <v>63922.589109134125</v>
      </c>
      <c r="H102" s="8" t="s">
        <v>3</v>
      </c>
    </row>
    <row r="103" spans="1:8" s="2" customFormat="1" ht="15" x14ac:dyDescent="0.25">
      <c r="A103" s="28"/>
      <c r="B103" s="34" t="s">
        <v>909</v>
      </c>
      <c r="C103" s="18"/>
      <c r="D103" s="19" t="s">
        <v>914</v>
      </c>
      <c r="E103" s="19" t="s">
        <v>910</v>
      </c>
      <c r="F103" s="20" t="s">
        <v>911</v>
      </c>
      <c r="G103" s="20" t="s">
        <v>912</v>
      </c>
      <c r="H103" s="18"/>
    </row>
    <row r="104" spans="1:8" s="2" customFormat="1" ht="13.5" customHeight="1" x14ac:dyDescent="0.25">
      <c r="A104" s="29"/>
      <c r="B104" s="46" t="s">
        <v>902</v>
      </c>
      <c r="C104" s="25"/>
      <c r="D104" s="41"/>
      <c r="E104" s="47"/>
      <c r="F104" s="48"/>
      <c r="G104" s="49"/>
      <c r="H104" s="41"/>
    </row>
    <row r="105" spans="1:8" s="2" customFormat="1" ht="13.5" customHeight="1" x14ac:dyDescent="0.25">
      <c r="A105" s="27">
        <v>181</v>
      </c>
      <c r="B105" s="39" t="str">
        <f>VLOOKUP($A105,'PT ORGANISMOS'!$B$5:$H$1025,4,FALSE)</f>
        <v>li.006</v>
      </c>
      <c r="C105" s="7" t="str">
        <f>VLOOKUP($A105,'PT ORGANISMOS'!$B$5:$H$1025,3,FALSE)</f>
        <v xml:space="preserve">CEMENTO PORTLAND (PARA VARIACIÓN HISTÓRICA) </v>
      </c>
      <c r="D105" s="8" t="str">
        <f>VLOOKUP($A105,'PT ORGANISMOS'!$B$5:$H$1025,7,FALSE)</f>
        <v>kg</v>
      </c>
      <c r="E105" s="12">
        <v>50.7</v>
      </c>
      <c r="F105" s="22">
        <f>VLOOKUP($B105,IN_01_26!$B:$E,4,)</f>
        <v>675.22059721327219</v>
      </c>
      <c r="G105" s="13">
        <f>F105*E105</f>
        <v>34233.684278712899</v>
      </c>
      <c r="H105" s="8"/>
    </row>
    <row r="106" spans="1:8" s="2" customFormat="1" ht="13.5" customHeight="1" x14ac:dyDescent="0.25">
      <c r="A106" s="27">
        <v>34</v>
      </c>
      <c r="B106" s="39" t="str">
        <f>VLOOKUP($A106,'PT ORGANISMOS'!$B$5:$H$1025,4,FALSE)</f>
        <v>ar.004</v>
      </c>
      <c r="C106" s="7" t="str">
        <f>VLOOKUP($A106,'PT ORGANISMOS'!$B$5:$H$1025,3,FALSE)</f>
        <v>RIPIOSA</v>
      </c>
      <c r="D106" s="8" t="str">
        <f>VLOOKUP($A106,'PT ORGANISMOS'!$B$5:$H$1025,7,FALSE)</f>
        <v>m3</v>
      </c>
      <c r="E106" s="32">
        <v>0.19500000000000001</v>
      </c>
      <c r="F106" s="22">
        <f>VLOOKUP($B106,IN_01_26!$B:$E,4,)</f>
        <v>29382.912798765821</v>
      </c>
      <c r="G106" s="13">
        <f>F106*E106</f>
        <v>5729.6679957593351</v>
      </c>
      <c r="H106" s="8"/>
    </row>
    <row r="107" spans="1:8" s="2" customFormat="1" ht="13.5" customHeight="1" x14ac:dyDescent="0.25">
      <c r="A107" s="27">
        <v>4</v>
      </c>
      <c r="B107" s="39" t="str">
        <f>VLOOKUP($A107,'PT ORGANISMOS'!$B$5:$H$1025,4,FALSE)</f>
        <v>ac.030</v>
      </c>
      <c r="C107" s="7" t="str">
        <f>VLOOKUP($A107,'PT ORGANISMOS'!$B$5:$H$1025,3,FALSE)</f>
        <v>MALLA SIMA R92</v>
      </c>
      <c r="D107" s="8" t="str">
        <f>VLOOKUP($A107,'PT ORGANISMOS'!$B$5:$H$1025,7,FALSE)</f>
        <v>kg</v>
      </c>
      <c r="E107" s="12">
        <v>1.2</v>
      </c>
      <c r="F107" s="22">
        <f>VLOOKUP($B107,IN_01_26!$B:$E,4,)</f>
        <v>8191.6130757458777</v>
      </c>
      <c r="G107" s="13">
        <f>F107*E107</f>
        <v>9829.9356908950522</v>
      </c>
      <c r="H107" s="8"/>
    </row>
    <row r="108" spans="1:8" s="2" customFormat="1" ht="13.5" customHeight="1" x14ac:dyDescent="0.25">
      <c r="A108" s="27"/>
      <c r="B108" s="35" t="s">
        <v>903</v>
      </c>
      <c r="C108" s="7"/>
      <c r="D108" s="8"/>
      <c r="E108" s="12"/>
      <c r="F108" s="22"/>
      <c r="G108" s="13"/>
      <c r="H108" s="8"/>
    </row>
    <row r="109" spans="1:8" s="2" customFormat="1" ht="13.5" customHeight="1" x14ac:dyDescent="0.25">
      <c r="A109" s="27">
        <v>202</v>
      </c>
      <c r="B109" s="39" t="str">
        <f>VLOOKUP($A109,'PT ORGANISMOS'!$B$5:$H$1025,4,FALSE)</f>
        <v>mo.006</v>
      </c>
      <c r="C109" s="7" t="str">
        <f>VLOOKUP($A109,'PT ORGANISMOS'!$B$5:$H$1025,3,FALSE)</f>
        <v>CUADRILLA TIPO UOCRA</v>
      </c>
      <c r="D109" s="8" t="str">
        <f>VLOOKUP($A109,'PT ORGANISMOS'!$B$5:$H$1025,7,FALSE)</f>
        <v>h</v>
      </c>
      <c r="E109" s="12">
        <v>1.5</v>
      </c>
      <c r="F109" s="22">
        <f>VLOOKUP($B109,IN_01_26!$B:$E,4,)</f>
        <v>8869.9805581818182</v>
      </c>
      <c r="G109" s="13">
        <f>F109*E109</f>
        <v>13304.970837272727</v>
      </c>
      <c r="H109" s="8"/>
    </row>
    <row r="110" spans="1:8" s="2" customFormat="1" ht="13.5" customHeight="1" x14ac:dyDescent="0.25">
      <c r="A110" s="27"/>
      <c r="B110" s="35" t="s">
        <v>904</v>
      </c>
      <c r="C110" s="7"/>
      <c r="D110" s="8"/>
      <c r="E110" s="12"/>
      <c r="F110" s="22"/>
      <c r="G110" s="13"/>
      <c r="H110" s="8"/>
    </row>
    <row r="111" spans="1:8" s="2" customFormat="1" ht="13.5" customHeight="1" x14ac:dyDescent="0.25">
      <c r="A111" s="30">
        <v>83</v>
      </c>
      <c r="B111" s="40" t="str">
        <f>VLOOKUP($A111,'PT ORGANISMOS'!$B$5:$H$1025,4,FALSE)</f>
        <v>eq.020</v>
      </c>
      <c r="C111" s="14" t="str">
        <f>VLOOKUP($A111,'PT ORGANISMOS'!$B$5:$H$1025,3,FALSE)</f>
        <v>MIXER HORMIGÓN 5 M3</v>
      </c>
      <c r="D111" s="15" t="str">
        <f>VLOOKUP($A111,'PT ORGANISMOS'!$B$5:$H$1025,7,FALSE)</f>
        <v>h</v>
      </c>
      <c r="E111" s="31">
        <v>4.0000000000000001E-3</v>
      </c>
      <c r="F111" s="24">
        <f>VLOOKUP($B111,IN_01_26!$B:$E,4,)</f>
        <v>206082.57662352908</v>
      </c>
      <c r="G111" s="17">
        <f>F111*E111</f>
        <v>824.33030649411637</v>
      </c>
      <c r="H11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53" max="16383" man="1"/>
    <brk id="10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2"/>
  <sheetViews>
    <sheetView topLeftCell="B1" workbookViewId="0">
      <selection activeCell="R19" sqref="R19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.75" customHeight="1" x14ac:dyDescent="0.2"/>
    <row r="2" spans="1:8" s="1" customFormat="1" ht="33.75" customHeight="1" x14ac:dyDescent="0.35">
      <c r="A2" s="26"/>
      <c r="B2" s="346" t="str">
        <f>'PT ORGANISMOS'!A2</f>
        <v>Precios de ENERO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990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991</v>
      </c>
      <c r="B6" s="42" t="s">
        <v>999</v>
      </c>
      <c r="C6" s="11"/>
      <c r="D6" s="45" t="s">
        <v>913</v>
      </c>
      <c r="E6" s="43" t="str">
        <f>A6</f>
        <v>0.30.00.A</v>
      </c>
      <c r="F6" s="45" t="s">
        <v>920</v>
      </c>
      <c r="G6" s="44">
        <f>SUM(G8:G18)</f>
        <v>133562.93251383892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23</v>
      </c>
      <c r="B9" s="39" t="str">
        <f>VLOOKUP($A9,'PT ORGANISMOS'!$B$5:$H$1025,4,FALSE)</f>
        <v>ai.005</v>
      </c>
      <c r="C9" s="7" t="str">
        <f>VLOOKUP($A9,'PT ORGANISMOS'!$B$5:$H$1025,3,FALSE)</f>
        <v>MEMBRANA B/TEJAS C/AISLAC. TÉRMICA TBA5</v>
      </c>
      <c r="D9" s="8" t="str">
        <f>VLOOKUP($A9,'PT ORGANISMOS'!$B$5:$H$1025,7,FALSE)</f>
        <v>m2</v>
      </c>
      <c r="E9" s="12">
        <v>1.1000000000000001</v>
      </c>
      <c r="F9" s="22">
        <f>VLOOKUP($B9,IN_01_26!$B:$E,4,)</f>
        <v>8593.0903902957161</v>
      </c>
      <c r="G9" s="13">
        <f t="shared" ref="G9:G14" si="0">F9*E9</f>
        <v>9452.399429325289</v>
      </c>
      <c r="H9" s="8"/>
    </row>
    <row r="10" spans="1:8" s="2" customFormat="1" ht="13.5" customHeight="1" x14ac:dyDescent="0.25">
      <c r="A10" s="27">
        <v>7</v>
      </c>
      <c r="B10" s="39" t="str">
        <f>VLOOKUP($A10,'PT ORGANISMOS'!$B$5:$H$1025,4,FALSE)</f>
        <v>ac.050</v>
      </c>
      <c r="C10" s="7" t="str">
        <f>VLOOKUP($A10,'PT ORGANISMOS'!$B$5:$H$1025,3,FALSE)</f>
        <v>CLAVOS P.P. 2"</v>
      </c>
      <c r="D10" s="8" t="str">
        <f>VLOOKUP($A10,'PT ORGANISMOS'!$B$5:$H$1025,7,FALSE)</f>
        <v>kg</v>
      </c>
      <c r="E10" s="12">
        <v>0.3</v>
      </c>
      <c r="F10" s="22">
        <f>VLOOKUP($B10,IN_01_26!$B:$E,4,)</f>
        <v>6537.80728781985</v>
      </c>
      <c r="G10" s="13">
        <f t="shared" si="0"/>
        <v>1961.3421863459548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12">
        <v>1.2</v>
      </c>
      <c r="F11" s="22">
        <f>VLOOKUP($B11,IN_01_26!$B:$E,4,)</f>
        <v>16898.44273127351</v>
      </c>
      <c r="G11" s="13">
        <f t="shared" si="0"/>
        <v>20278.131277528209</v>
      </c>
      <c r="H11" s="8"/>
    </row>
    <row r="12" spans="1:8" s="2" customFormat="1" ht="13.5" customHeight="1" x14ac:dyDescent="0.25">
      <c r="A12" s="27">
        <v>330</v>
      </c>
      <c r="B12" s="39" t="str">
        <f>VLOOKUP($A12,'PT ORGANISMOS'!$B$5:$H$1025,4,FALSE)</f>
        <v>te.003</v>
      </c>
      <c r="C12" s="7" t="str">
        <f>VLOOKUP($A12,'PT ORGANISMOS'!$B$5:$H$1025,3,FALSE)</f>
        <v>TEJA FRANCESA</v>
      </c>
      <c r="D12" s="8" t="str">
        <f>VLOOKUP($A12,'PT ORGANISMOS'!$B$5:$H$1025,7,FALSE)</f>
        <v>u</v>
      </c>
      <c r="E12" s="12">
        <v>14</v>
      </c>
      <c r="F12" s="22">
        <f>VLOOKUP($B12,IN_01_26!$B:$E,4,)</f>
        <v>2845.5736547234815</v>
      </c>
      <c r="G12" s="13">
        <f t="shared" si="0"/>
        <v>39838.031166128741</v>
      </c>
      <c r="H12" s="8"/>
    </row>
    <row r="13" spans="1:8" s="2" customFormat="1" ht="13.5" customHeight="1" x14ac:dyDescent="0.25">
      <c r="A13" s="27">
        <v>189</v>
      </c>
      <c r="B13" s="39" t="str">
        <f>VLOOKUP($A13,'PT ORGANISMOS'!$B$5:$H$1025,4,FALSE)</f>
        <v>ma.010</v>
      </c>
      <c r="C13" s="7" t="str">
        <f>VLOOKUP($A13,'PT ORGANISMOS'!$B$5:$H$1025,3,FALSE)</f>
        <v>TIRANTE PINO 3X6" CEPILLADO</v>
      </c>
      <c r="D13" s="8" t="str">
        <f>VLOOKUP($A13,'PT ORGANISMOS'!$B$5:$H$1025,7,FALSE)</f>
        <v>m</v>
      </c>
      <c r="E13" s="12">
        <v>1.5</v>
      </c>
      <c r="F13" s="22">
        <f>VLOOKUP($B13,IN_01_26!$B:$E,4,)</f>
        <v>10344.310986912253</v>
      </c>
      <c r="G13" s="13">
        <f t="shared" si="0"/>
        <v>15516.466480368379</v>
      </c>
      <c r="H13" s="8"/>
    </row>
    <row r="14" spans="1:8" s="2" customFormat="1" ht="13.5" customHeight="1" x14ac:dyDescent="0.25">
      <c r="A14" s="27">
        <v>190</v>
      </c>
      <c r="B14" s="39" t="str">
        <f>VLOOKUP($A14,'PT ORGANISMOS'!$B$5:$H$1025,4,FALSE)</f>
        <v>ma.015</v>
      </c>
      <c r="C14" s="7" t="str">
        <f>VLOOKUP($A14,'PT ORGANISMOS'!$B$5:$H$1025,3,FALSE)</f>
        <v>LISTONES PINO 1X2"</v>
      </c>
      <c r="D14" s="8" t="str">
        <f>VLOOKUP($A14,'PT ORGANISMOS'!$B$5:$H$1025,7,FALSE)</f>
        <v>m</v>
      </c>
      <c r="E14" s="12">
        <v>1.8</v>
      </c>
      <c r="F14" s="22">
        <f>VLOOKUP($B14,IN_01_26!$B:$E,4,)</f>
        <v>854.39589342534259</v>
      </c>
      <c r="G14" s="13">
        <f t="shared" si="0"/>
        <v>1537.9126081656168</v>
      </c>
      <c r="H14" s="8"/>
    </row>
    <row r="15" spans="1:8" s="2" customFormat="1" ht="13.5" customHeight="1" x14ac:dyDescent="0.25">
      <c r="A15" s="27"/>
      <c r="B15" s="35" t="s">
        <v>903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202</v>
      </c>
      <c r="B16" s="39" t="str">
        <f>VLOOKUP($A16,'PT ORGANISMOS'!$B$5:$H$1025,4,FALSE)</f>
        <v>mo.006</v>
      </c>
      <c r="C16" s="7" t="str">
        <f>VLOOKUP($A16,'PT ORGANISMOS'!$B$5:$H$1025,3,FALSE)</f>
        <v>CUADRILLA TIPO UOCRA</v>
      </c>
      <c r="D16" s="8" t="str">
        <f>VLOOKUP($A16,'PT ORGANISMOS'!$B$5:$H$1025,7,FALSE)</f>
        <v>h</v>
      </c>
      <c r="E16" s="12">
        <v>5</v>
      </c>
      <c r="F16" s="22">
        <f>VLOOKUP($B16,IN_01_26!$B:$E,4,)</f>
        <v>8869.9805581818182</v>
      </c>
      <c r="G16" s="13">
        <f>F16*E16</f>
        <v>44349.902790909095</v>
      </c>
      <c r="H16" s="8"/>
    </row>
    <row r="17" spans="1:8" s="2" customFormat="1" ht="13.5" customHeight="1" x14ac:dyDescent="0.25">
      <c r="A17" s="27"/>
      <c r="B17" s="35" t="s">
        <v>904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30">
        <v>75</v>
      </c>
      <c r="B18" s="40" t="str">
        <f>VLOOKUP($A18,'PT ORGANISMOS'!$B$5:$H$1025,4,FALSE)</f>
        <v>eq.012</v>
      </c>
      <c r="C18" s="14" t="str">
        <f>VLOOKUP($A18,'PT ORGANISMOS'!$B$5:$H$1025,3,FALSE)</f>
        <v>CAMIÓN VOLCADOR 140 H.P.</v>
      </c>
      <c r="D18" s="15" t="str">
        <f>VLOOKUP($A18,'PT ORGANISMOS'!$B$5:$H$1025,7,FALSE)</f>
        <v>h</v>
      </c>
      <c r="E18" s="31">
        <v>5.0000000000000001E-3</v>
      </c>
      <c r="F18" s="24">
        <f>VLOOKUP($B18,IN_01_26!$B:$E,4,)</f>
        <v>125749.3150135278</v>
      </c>
      <c r="G18" s="17">
        <f>F18*E18</f>
        <v>628.74657506763901</v>
      </c>
      <c r="H18" s="15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1" spans="1:8" s="2" customFormat="1" ht="15.75" x14ac:dyDescent="0.25">
      <c r="A21" s="50" t="s">
        <v>992</v>
      </c>
      <c r="B21" s="42" t="s">
        <v>1000</v>
      </c>
      <c r="C21" s="11"/>
      <c r="D21" s="45" t="s">
        <v>913</v>
      </c>
      <c r="E21" s="43" t="str">
        <f>A21</f>
        <v>0.30.01.A</v>
      </c>
      <c r="F21" s="45" t="s">
        <v>920</v>
      </c>
      <c r="G21" s="44">
        <f>SUM(G23:G34)</f>
        <v>84063.811780465257</v>
      </c>
      <c r="H21" s="8" t="s">
        <v>3</v>
      </c>
    </row>
    <row r="22" spans="1:8" s="2" customFormat="1" ht="15" x14ac:dyDescent="0.25">
      <c r="A22" s="28"/>
      <c r="B22" s="34" t="s">
        <v>909</v>
      </c>
      <c r="C22" s="18"/>
      <c r="D22" s="19" t="s">
        <v>914</v>
      </c>
      <c r="E22" s="19" t="s">
        <v>910</v>
      </c>
      <c r="F22" s="20" t="s">
        <v>911</v>
      </c>
      <c r="G22" s="20" t="s">
        <v>912</v>
      </c>
      <c r="H22" s="18"/>
    </row>
    <row r="23" spans="1:8" s="2" customFormat="1" ht="13.5" customHeight="1" x14ac:dyDescent="0.25">
      <c r="A23" s="29"/>
      <c r="B23" s="46" t="s">
        <v>902</v>
      </c>
      <c r="C23" s="25"/>
      <c r="D23" s="41"/>
      <c r="E23" s="47"/>
      <c r="F23" s="48"/>
      <c r="G23" s="49"/>
      <c r="H23" s="41"/>
    </row>
    <row r="24" spans="1:8" s="2" customFormat="1" ht="13.5" customHeight="1" x14ac:dyDescent="0.25">
      <c r="A24" s="27">
        <v>20</v>
      </c>
      <c r="B24" s="39" t="str">
        <f>VLOOKUP($A24,'PT ORGANISMOS'!$B$5:$H$1025,4,FALSE)</f>
        <v>ai.002</v>
      </c>
      <c r="C24" s="7" t="str">
        <f>VLOOKUP($A24,'PT ORGANISMOS'!$B$5:$H$1025,3,FALSE)</f>
        <v>MEMBRANA S/ALUMINIO 4 MM ESPESOR</v>
      </c>
      <c r="D24" s="8" t="str">
        <f>VLOOKUP($A24,'PT ORGANISMOS'!$B$5:$H$1025,7,FALSE)</f>
        <v>m2</v>
      </c>
      <c r="E24" s="12">
        <v>1.1000000000000001</v>
      </c>
      <c r="F24" s="22">
        <f>VLOOKUP($B24,IN_01_26!$B:$E,4,)</f>
        <v>7095.9907646885849</v>
      </c>
      <c r="G24" s="13">
        <f t="shared" ref="G24:G30" si="1">F24*E24</f>
        <v>7805.5898411574444</v>
      </c>
      <c r="H24" s="8"/>
    </row>
    <row r="25" spans="1:8" s="2" customFormat="1" ht="13.5" customHeight="1" x14ac:dyDescent="0.25">
      <c r="A25" s="27">
        <v>28</v>
      </c>
      <c r="B25" s="39" t="str">
        <f>VLOOKUP($A25,'PT ORGANISMOS'!$B$5:$H$1025,4,FALSE)</f>
        <v>ai.014</v>
      </c>
      <c r="C25" s="7" t="str">
        <f>VLOOKUP($A25,'PT ORGANISMOS'!$B$5:$H$1025,3,FALSE)</f>
        <v>POLIESTIRENO EXPANDIDO 20 MM</v>
      </c>
      <c r="D25" s="8" t="str">
        <f>VLOOKUP($A25,'PT ORGANISMOS'!$B$5:$H$1025,7,FALSE)</f>
        <v>m2</v>
      </c>
      <c r="E25" s="12">
        <v>1.1000000000000001</v>
      </c>
      <c r="F25" s="22">
        <f>VLOOKUP($B25,IN_01_26!$B:$E,4,)</f>
        <v>11468.58851173232</v>
      </c>
      <c r="G25" s="13">
        <f t="shared" si="1"/>
        <v>12615.447362905552</v>
      </c>
      <c r="H25" s="8"/>
    </row>
    <row r="26" spans="1:8" s="2" customFormat="1" ht="13.5" customHeight="1" x14ac:dyDescent="0.25">
      <c r="A26" s="27">
        <v>181</v>
      </c>
      <c r="B26" s="39" t="str">
        <f>VLOOKUP($A26,'PT ORGANISMOS'!$B$5:$H$1025,4,FALSE)</f>
        <v>li.006</v>
      </c>
      <c r="C26" s="7" t="str">
        <f>VLOOKUP($A26,'PT ORGANISMOS'!$B$5:$H$1025,3,FALSE)</f>
        <v xml:space="preserve">CEMENTO PORTLAND (PARA VARIACIÓN HISTÓRICA) </v>
      </c>
      <c r="D26" s="8" t="str">
        <f>VLOOKUP($A26,'PT ORGANISMOS'!$B$5:$H$1025,7,FALSE)</f>
        <v>kg</v>
      </c>
      <c r="E26" s="12">
        <v>1.5</v>
      </c>
      <c r="F26" s="22">
        <f>VLOOKUP($B26,IN_01_26!$B:$E,4,)</f>
        <v>675.22059721327219</v>
      </c>
      <c r="G26" s="13">
        <f t="shared" si="1"/>
        <v>1012.8308958199083</v>
      </c>
      <c r="H26" s="8"/>
    </row>
    <row r="27" spans="1:8" s="2" customFormat="1" ht="13.5" customHeight="1" x14ac:dyDescent="0.25">
      <c r="A27" s="27">
        <v>179</v>
      </c>
      <c r="B27" s="39" t="str">
        <f>VLOOKUP($A27,'PT ORGANISMOS'!$B$5:$H$1025,4,FALSE)</f>
        <v>li.004</v>
      </c>
      <c r="C27" s="7" t="str">
        <f>VLOOKUP($A27,'PT ORGANISMOS'!$B$5:$H$1025,3,FALSE)</f>
        <v>CAL HIDRATADA EN BOLSA</v>
      </c>
      <c r="D27" s="8" t="str">
        <f>VLOOKUP($A27,'PT ORGANISMOS'!$B$5:$H$1025,7,FALSE)</f>
        <v>kg</v>
      </c>
      <c r="E27" s="12">
        <v>5.0999999999999996</v>
      </c>
      <c r="F27" s="22">
        <f>VLOOKUP($B27,IN_01_26!$B:$E,4,)</f>
        <v>325.47474492832379</v>
      </c>
      <c r="G27" s="13">
        <f t="shared" si="1"/>
        <v>1659.9211991344512</v>
      </c>
      <c r="H27" s="8"/>
    </row>
    <row r="28" spans="1:8" s="2" customFormat="1" ht="13.5" customHeight="1" x14ac:dyDescent="0.25">
      <c r="A28" s="27">
        <v>31</v>
      </c>
      <c r="B28" s="39" t="str">
        <f>VLOOKUP($A28,'PT ORGANISMOS'!$B$5:$H$1025,4,FALSE)</f>
        <v>ar.001</v>
      </c>
      <c r="C28" s="7" t="str">
        <f>VLOOKUP($A28,'PT ORGANISMOS'!$B$5:$H$1025,3,FALSE)</f>
        <v>ARENA GRUESA</v>
      </c>
      <c r="D28" s="8" t="str">
        <f>VLOOKUP($A28,'PT ORGANISMOS'!$B$5:$H$1025,7,FALSE)</f>
        <v>m3</v>
      </c>
      <c r="E28" s="32">
        <v>4.4999999999999998E-2</v>
      </c>
      <c r="F28" s="22">
        <f>VLOOKUP($B28,IN_01_26!$B:$E,4,)</f>
        <v>18208.846056485665</v>
      </c>
      <c r="G28" s="13">
        <f t="shared" si="1"/>
        <v>819.39807254185484</v>
      </c>
      <c r="H28" s="8"/>
    </row>
    <row r="29" spans="1:8" s="2" customFormat="1" ht="13.5" customHeight="1" x14ac:dyDescent="0.25">
      <c r="A29" s="27">
        <v>27</v>
      </c>
      <c r="B29" s="39" t="str">
        <f>VLOOKUP($A29,'PT ORGANISMOS'!$B$5:$H$1025,4,FALSE)</f>
        <v>ai.012</v>
      </c>
      <c r="C29" s="7" t="str">
        <f>VLOOKUP($A29,'PT ORGANISMOS'!$B$5:$H$1025,3,FALSE)</f>
        <v>PINTURA ASFÁLTICA BASE ACUOSA</v>
      </c>
      <c r="D29" s="8" t="str">
        <f>VLOOKUP($A29,'PT ORGANISMOS'!$B$5:$H$1025,7,FALSE)</f>
        <v>l</v>
      </c>
      <c r="E29" s="12">
        <v>0.1</v>
      </c>
      <c r="F29" s="22">
        <f>VLOOKUP($B29,IN_01_26!$B:$E,4,)</f>
        <v>2435.6143319127659</v>
      </c>
      <c r="G29" s="13">
        <f t="shared" si="1"/>
        <v>243.56143319127659</v>
      </c>
      <c r="H29" s="8"/>
    </row>
    <row r="30" spans="1:8" s="2" customFormat="1" ht="13.5" customHeight="1" x14ac:dyDescent="0.25">
      <c r="A30" s="27">
        <v>330</v>
      </c>
      <c r="B30" s="39" t="str">
        <f>VLOOKUP($A30,'PT ORGANISMOS'!$B$5:$H$1025,4,FALSE)</f>
        <v>te.003</v>
      </c>
      <c r="C30" s="7" t="str">
        <f>VLOOKUP($A30,'PT ORGANISMOS'!$B$5:$H$1025,3,FALSE)</f>
        <v>TEJA FRANCESA</v>
      </c>
      <c r="D30" s="8" t="str">
        <f>VLOOKUP($A30,'PT ORGANISMOS'!$B$5:$H$1025,7,FALSE)</f>
        <v>u</v>
      </c>
      <c r="E30" s="12">
        <v>15</v>
      </c>
      <c r="F30" s="22">
        <f>VLOOKUP($B30,IN_01_26!$B:$E,4,)</f>
        <v>2845.5736547234815</v>
      </c>
      <c r="G30" s="13">
        <f t="shared" si="1"/>
        <v>42683.604820852219</v>
      </c>
      <c r="H30" s="8"/>
    </row>
    <row r="31" spans="1:8" s="2" customFormat="1" ht="13.5" customHeight="1" x14ac:dyDescent="0.25">
      <c r="A31" s="27"/>
      <c r="B31" s="35" t="s">
        <v>903</v>
      </c>
      <c r="C31" s="7"/>
      <c r="D31" s="8"/>
      <c r="E31" s="12"/>
      <c r="F31" s="22"/>
      <c r="G31" s="13"/>
      <c r="H31" s="8"/>
    </row>
    <row r="32" spans="1:8" s="2" customFormat="1" ht="13.5" customHeight="1" x14ac:dyDescent="0.25">
      <c r="A32" s="27">
        <v>202</v>
      </c>
      <c r="B32" s="39" t="str">
        <f>VLOOKUP($A32,'PT ORGANISMOS'!$B$5:$H$1025,4,FALSE)</f>
        <v>mo.006</v>
      </c>
      <c r="C32" s="7" t="str">
        <f>VLOOKUP($A32,'PT ORGANISMOS'!$B$5:$H$1025,3,FALSE)</f>
        <v>CUADRILLA TIPO UOCRA</v>
      </c>
      <c r="D32" s="8" t="str">
        <f>VLOOKUP($A32,'PT ORGANISMOS'!$B$5:$H$1025,7,FALSE)</f>
        <v>h</v>
      </c>
      <c r="E32" s="12">
        <v>1.8</v>
      </c>
      <c r="F32" s="22">
        <f>VLOOKUP($B32,IN_01_26!$B:$E,4,)</f>
        <v>8869.9805581818182</v>
      </c>
      <c r="G32" s="13">
        <f>F32*E32</f>
        <v>15965.965004727273</v>
      </c>
      <c r="H32" s="8"/>
    </row>
    <row r="33" spans="1:8" s="2" customFormat="1" ht="13.5" customHeight="1" x14ac:dyDescent="0.25">
      <c r="A33" s="27"/>
      <c r="B33" s="35" t="s">
        <v>904</v>
      </c>
      <c r="C33" s="7"/>
      <c r="D33" s="8"/>
      <c r="E33" s="12"/>
      <c r="F33" s="22"/>
      <c r="G33" s="13"/>
      <c r="H33" s="8"/>
    </row>
    <row r="34" spans="1:8" s="2" customFormat="1" ht="13.5" customHeight="1" x14ac:dyDescent="0.25">
      <c r="A34" s="30">
        <v>75</v>
      </c>
      <c r="B34" s="40" t="str">
        <f>VLOOKUP($A34,'PT ORGANISMOS'!$B$5:$H$1025,4,FALSE)</f>
        <v>eq.012</v>
      </c>
      <c r="C34" s="14" t="str">
        <f>VLOOKUP($A34,'PT ORGANISMOS'!$B$5:$H$1025,3,FALSE)</f>
        <v>CAMIÓN VOLCADOR 140 H.P.</v>
      </c>
      <c r="D34" s="15" t="str">
        <f>VLOOKUP($A34,'PT ORGANISMOS'!$B$5:$H$1025,7,FALSE)</f>
        <v>h</v>
      </c>
      <c r="E34" s="16">
        <v>0.01</v>
      </c>
      <c r="F34" s="24">
        <f>VLOOKUP($B34,IN_01_26!$B:$E,4,)</f>
        <v>125749.3150135278</v>
      </c>
      <c r="G34" s="17">
        <f>F34*E34</f>
        <v>1257.493150135278</v>
      </c>
      <c r="H34" s="15"/>
    </row>
    <row r="37" spans="1:8" s="2" customFormat="1" ht="15.75" x14ac:dyDescent="0.25">
      <c r="A37" s="50" t="s">
        <v>993</v>
      </c>
      <c r="B37" s="42" t="s">
        <v>1001</v>
      </c>
      <c r="C37" s="11"/>
      <c r="D37" s="45" t="s">
        <v>913</v>
      </c>
      <c r="E37" s="43" t="str">
        <f>A37</f>
        <v>0.30.15.A</v>
      </c>
      <c r="F37" s="45" t="s">
        <v>920</v>
      </c>
      <c r="G37" s="44">
        <f>SUM(G39:G45)</f>
        <v>77002.914723470443</v>
      </c>
      <c r="H37" s="8" t="s">
        <v>3</v>
      </c>
    </row>
    <row r="38" spans="1:8" s="2" customFormat="1" ht="15" x14ac:dyDescent="0.25">
      <c r="A38" s="28"/>
      <c r="B38" s="34" t="s">
        <v>909</v>
      </c>
      <c r="C38" s="18"/>
      <c r="D38" s="19" t="s">
        <v>914</v>
      </c>
      <c r="E38" s="19" t="s">
        <v>910</v>
      </c>
      <c r="F38" s="20" t="s">
        <v>911</v>
      </c>
      <c r="G38" s="20" t="s">
        <v>912</v>
      </c>
      <c r="H38" s="18"/>
    </row>
    <row r="39" spans="1:8" s="2" customFormat="1" ht="13.5" customHeight="1" x14ac:dyDescent="0.25">
      <c r="A39" s="29"/>
      <c r="B39" s="46" t="s">
        <v>902</v>
      </c>
      <c r="C39" s="25"/>
      <c r="D39" s="41"/>
      <c r="E39" s="47"/>
      <c r="F39" s="48"/>
      <c r="G39" s="49"/>
      <c r="H39" s="41"/>
    </row>
    <row r="40" spans="1:8" s="2" customFormat="1" ht="13.5" customHeight="1" x14ac:dyDescent="0.25">
      <c r="A40" s="27">
        <v>50</v>
      </c>
      <c r="B40" s="39" t="str">
        <f>VLOOKUP($A40,'PT ORGANISMOS'!$B$5:$H$1025,4,FALSE)</f>
        <v>ch.004</v>
      </c>
      <c r="C40" s="7" t="str">
        <f>VLOOKUP($A40,'PT ORGANISMOS'!$B$5:$H$1025,3,FALSE)</f>
        <v>CHAPA DE HIERRO N°16 DD DE 1 X 2 M.</v>
      </c>
      <c r="D40" s="8" t="str">
        <f>VLOOKUP($A40,'PT ORGANISMOS'!$B$5:$H$1025,7,FALSE)</f>
        <v>kg</v>
      </c>
      <c r="E40" s="12">
        <v>6</v>
      </c>
      <c r="F40" s="22">
        <f>VLOOKUP($B40,IN_01_26!$B:$E,4,)</f>
        <v>4362.2195253343025</v>
      </c>
      <c r="G40" s="13">
        <f>F40*E40</f>
        <v>26173.317152005817</v>
      </c>
      <c r="H40" s="8"/>
    </row>
    <row r="41" spans="1:8" s="2" customFormat="1" ht="13.5" customHeight="1" x14ac:dyDescent="0.25">
      <c r="A41" s="27">
        <v>49</v>
      </c>
      <c r="B41" s="39" t="str">
        <f>VLOOKUP($A41,'PT ORGANISMOS'!$B$5:$H$1025,4,FALSE)</f>
        <v>ch.002</v>
      </c>
      <c r="C41" s="7" t="str">
        <f>VLOOKUP($A41,'PT ORGANISMOS'!$B$5:$H$1025,3,FALSE)</f>
        <v>CHAPA FºCº ACANALADA DE 6 MM, DE 1.10M.X 2.44M.</v>
      </c>
      <c r="D41" s="8" t="str">
        <f>VLOOKUP($A41,'PT ORGANISMOS'!$B$5:$H$1025,7,FALSE)</f>
        <v>u</v>
      </c>
      <c r="E41" s="12">
        <v>0.73</v>
      </c>
      <c r="F41" s="22">
        <f>VLOOKUP($B41,IN_01_26!$B:$E,4,)</f>
        <v>31455.017461347787</v>
      </c>
      <c r="G41" s="13">
        <f>F41*E41</f>
        <v>22962.162746783884</v>
      </c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2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3</v>
      </c>
      <c r="F43" s="22">
        <f>VLOOKUP($B43,IN_01_26!$B:$E,4,)</f>
        <v>8869.9805581818182</v>
      </c>
      <c r="G43" s="13">
        <f>F43*E43</f>
        <v>26609.941674545455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30">
        <v>75</v>
      </c>
      <c r="B45" s="40" t="str">
        <f>VLOOKUP($A45,'PT ORGANISMOS'!$B$5:$H$1025,4,FALSE)</f>
        <v>eq.012</v>
      </c>
      <c r="C45" s="14" t="str">
        <f>VLOOKUP($A45,'PT ORGANISMOS'!$B$5:$H$1025,3,FALSE)</f>
        <v>CAMIÓN VOLCADOR 140 H.P.</v>
      </c>
      <c r="D45" s="15" t="str">
        <f>VLOOKUP($A45,'PT ORGANISMOS'!$B$5:$H$1025,7,FALSE)</f>
        <v>h</v>
      </c>
      <c r="E45" s="16">
        <v>0.01</v>
      </c>
      <c r="F45" s="24">
        <f>VLOOKUP($B45,IN_01_26!$B:$E,4,)</f>
        <v>125749.3150135278</v>
      </c>
      <c r="G45" s="17">
        <f>F45*E45</f>
        <v>1257.493150135278</v>
      </c>
      <c r="H45" s="15"/>
    </row>
    <row r="48" spans="1:8" s="2" customFormat="1" ht="15.75" x14ac:dyDescent="0.25">
      <c r="A48" s="50" t="s">
        <v>994</v>
      </c>
      <c r="B48" s="42" t="s">
        <v>1002</v>
      </c>
      <c r="C48" s="11"/>
      <c r="D48" s="45" t="s">
        <v>913</v>
      </c>
      <c r="E48" s="43" t="str">
        <f>A48</f>
        <v>0.30.30.A</v>
      </c>
      <c r="F48" s="45" t="s">
        <v>920</v>
      </c>
      <c r="G48" s="44">
        <f>SUM(G50:G56)</f>
        <v>77180.699714045943</v>
      </c>
      <c r="H48" s="8" t="s">
        <v>3</v>
      </c>
    </row>
    <row r="49" spans="1:8" s="2" customFormat="1" ht="15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9"/>
      <c r="B50" s="46" t="s">
        <v>902</v>
      </c>
      <c r="C50" s="25"/>
      <c r="D50" s="41"/>
      <c r="E50" s="47"/>
      <c r="F50" s="48"/>
      <c r="G50" s="49"/>
      <c r="H50" s="41"/>
    </row>
    <row r="51" spans="1:8" s="2" customFormat="1" ht="13.5" customHeight="1" x14ac:dyDescent="0.25">
      <c r="A51" s="27">
        <v>50</v>
      </c>
      <c r="B51" s="39" t="str">
        <f>VLOOKUP($A51,'PT ORGANISMOS'!$B$5:$H$1025,4,FALSE)</f>
        <v>ch.004</v>
      </c>
      <c r="C51" s="7" t="str">
        <f>VLOOKUP($A51,'PT ORGANISMOS'!$B$5:$H$1025,3,FALSE)</f>
        <v>CHAPA DE HIERRO N°16 DD DE 1 X 2 M.</v>
      </c>
      <c r="D51" s="8" t="str">
        <f>VLOOKUP($A51,'PT ORGANISMOS'!$B$5:$H$1025,7,FALSE)</f>
        <v>kg</v>
      </c>
      <c r="E51" s="12">
        <v>6</v>
      </c>
      <c r="F51" s="22">
        <f>VLOOKUP($B51,IN_01_26!$B:$E,4,)</f>
        <v>4362.2195253343025</v>
      </c>
      <c r="G51" s="13">
        <f>F51*E51</f>
        <v>26173.317152005817</v>
      </c>
      <c r="H51" s="8"/>
    </row>
    <row r="52" spans="1:8" s="2" customFormat="1" ht="13.5" customHeight="1" x14ac:dyDescent="0.25">
      <c r="A52" s="27">
        <v>51</v>
      </c>
      <c r="B52" s="39" t="str">
        <f>VLOOKUP($A52,'PT ORGANISMOS'!$B$5:$H$1025,4,FALSE)</f>
        <v>ch.006</v>
      </c>
      <c r="C52" s="7" t="str">
        <f>VLOOKUP($A52,'PT ORGANISMOS'!$B$5:$H$1025,3,FALSE)</f>
        <v>CHAPA H°G° N°27, 3.05 X 1.10 M.</v>
      </c>
      <c r="D52" s="8" t="str">
        <f>VLOOKUP($A52,'PT ORGANISMOS'!$B$5:$H$1025,7,FALSE)</f>
        <v>u</v>
      </c>
      <c r="E52" s="12">
        <v>0.45</v>
      </c>
      <c r="F52" s="22">
        <f>VLOOKUP($B52,IN_01_26!$B:$E,4,)</f>
        <v>51422.106083020873</v>
      </c>
      <c r="G52" s="13">
        <f>F52*E52</f>
        <v>23139.947737359395</v>
      </c>
      <c r="H52" s="8"/>
    </row>
    <row r="53" spans="1:8" s="2" customFormat="1" ht="13.5" customHeight="1" x14ac:dyDescent="0.25">
      <c r="A53" s="27"/>
      <c r="B53" s="35" t="s">
        <v>903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202</v>
      </c>
      <c r="B54" s="39" t="str">
        <f>VLOOKUP($A54,'PT ORGANISMOS'!$B$5:$H$1025,4,FALSE)</f>
        <v>mo.006</v>
      </c>
      <c r="C54" s="7" t="str">
        <f>VLOOKUP($A54,'PT ORGANISMOS'!$B$5:$H$1025,3,FALSE)</f>
        <v>CUADRILLA TIPO UOCRA</v>
      </c>
      <c r="D54" s="8" t="str">
        <f>VLOOKUP($A54,'PT ORGANISMOS'!$B$5:$H$1025,7,FALSE)</f>
        <v>h</v>
      </c>
      <c r="E54" s="12">
        <v>3</v>
      </c>
      <c r="F54" s="22">
        <f>VLOOKUP($B54,IN_01_26!$B:$E,4,)</f>
        <v>8869.9805581818182</v>
      </c>
      <c r="G54" s="13">
        <f>F54*E54</f>
        <v>26609.941674545455</v>
      </c>
      <c r="H54" s="8"/>
    </row>
    <row r="55" spans="1:8" s="2" customFormat="1" ht="13.5" customHeight="1" x14ac:dyDescent="0.25">
      <c r="A55" s="27"/>
      <c r="B55" s="35" t="s">
        <v>904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30">
        <v>75</v>
      </c>
      <c r="B56" s="40" t="str">
        <f>VLOOKUP($A56,'PT ORGANISMOS'!$B$5:$H$1025,4,FALSE)</f>
        <v>eq.012</v>
      </c>
      <c r="C56" s="14" t="str">
        <f>VLOOKUP($A56,'PT ORGANISMOS'!$B$5:$H$1025,3,FALSE)</f>
        <v>CAMIÓN VOLCADOR 140 H.P.</v>
      </c>
      <c r="D56" s="15" t="str">
        <f>VLOOKUP($A56,'PT ORGANISMOS'!$B$5:$H$1025,7,FALSE)</f>
        <v>h</v>
      </c>
      <c r="E56" s="16">
        <v>0.01</v>
      </c>
      <c r="F56" s="24">
        <f>VLOOKUP($B56,IN_01_26!$B:$E,4,)</f>
        <v>125749.3150135278</v>
      </c>
      <c r="G56" s="17">
        <f>F56*E56</f>
        <v>1257.493150135278</v>
      </c>
      <c r="H56" s="15"/>
    </row>
    <row r="57" spans="1:8" s="2" customFormat="1" ht="15" x14ac:dyDescent="0.25">
      <c r="A57" s="27"/>
      <c r="B57" s="39"/>
      <c r="C57" s="7"/>
      <c r="D57" s="8"/>
      <c r="E57" s="12"/>
      <c r="F57" s="22"/>
      <c r="G57" s="13"/>
      <c r="H57" s="8"/>
    </row>
    <row r="59" spans="1:8" s="2" customFormat="1" ht="15.75" x14ac:dyDescent="0.25">
      <c r="A59" s="50" t="s">
        <v>995</v>
      </c>
      <c r="B59" s="42" t="s">
        <v>1003</v>
      </c>
      <c r="C59" s="11"/>
      <c r="D59" s="45" t="s">
        <v>913</v>
      </c>
      <c r="E59" s="43" t="str">
        <f>A59</f>
        <v>0.30.31.A</v>
      </c>
      <c r="F59" s="45" t="s">
        <v>920</v>
      </c>
      <c r="G59" s="44">
        <f>SUM(G61:G68)</f>
        <v>63132.016622462012</v>
      </c>
      <c r="H59" s="8" t="s">
        <v>3</v>
      </c>
    </row>
    <row r="60" spans="1:8" s="2" customFormat="1" ht="15" x14ac:dyDescent="0.25">
      <c r="A60" s="28"/>
      <c r="B60" s="34" t="s">
        <v>909</v>
      </c>
      <c r="C60" s="18"/>
      <c r="D60" s="19" t="s">
        <v>914</v>
      </c>
      <c r="E60" s="19" t="s">
        <v>910</v>
      </c>
      <c r="F60" s="20" t="s">
        <v>911</v>
      </c>
      <c r="G60" s="20" t="s">
        <v>912</v>
      </c>
      <c r="H60" s="18"/>
    </row>
    <row r="61" spans="1:8" s="2" customFormat="1" ht="13.5" customHeight="1" x14ac:dyDescent="0.25">
      <c r="A61" s="29"/>
      <c r="B61" s="46" t="s">
        <v>902</v>
      </c>
      <c r="C61" s="25"/>
      <c r="D61" s="41"/>
      <c r="E61" s="47"/>
      <c r="F61" s="48"/>
      <c r="G61" s="49"/>
      <c r="H61" s="41"/>
    </row>
    <row r="62" spans="1:8" s="2" customFormat="1" ht="13.5" customHeight="1" x14ac:dyDescent="0.25">
      <c r="A62" s="27">
        <v>191</v>
      </c>
      <c r="B62" s="39" t="str">
        <f>VLOOKUP($A62,'PT ORGANISMOS'!$B$5:$H$1025,4,FALSE)</f>
        <v>ma.020</v>
      </c>
      <c r="C62" s="7" t="str">
        <f>VLOOKUP($A62,'PT ORGANISMOS'!$B$5:$H$1025,3,FALSE)</f>
        <v>TIRANTE PINO 2X3" CEPILLADO</v>
      </c>
      <c r="D62" s="8" t="str">
        <f>VLOOKUP($A62,'PT ORGANISMOS'!$B$5:$H$1025,7,FALSE)</f>
        <v>m</v>
      </c>
      <c r="E62" s="12">
        <v>1.1000000000000001</v>
      </c>
      <c r="F62" s="22">
        <f>VLOOKUP($B62,IN_01_26!$B:$E,4,)</f>
        <v>3341.2842679864848</v>
      </c>
      <c r="G62" s="13">
        <f>F62*E62</f>
        <v>3675.4126947851337</v>
      </c>
      <c r="H62" s="8"/>
    </row>
    <row r="63" spans="1:8" s="2" customFormat="1" ht="13.5" customHeight="1" x14ac:dyDescent="0.25">
      <c r="A63" s="27">
        <v>51</v>
      </c>
      <c r="B63" s="39" t="str">
        <f>VLOOKUP($A63,'PT ORGANISMOS'!$B$5:$H$1025,4,FALSE)</f>
        <v>ch.006</v>
      </c>
      <c r="C63" s="7" t="str">
        <f>VLOOKUP($A63,'PT ORGANISMOS'!$B$5:$H$1025,3,FALSE)</f>
        <v>CHAPA H°G° N°27, 3.05 X 1.10 M.</v>
      </c>
      <c r="D63" s="8" t="str">
        <f>VLOOKUP($A63,'PT ORGANISMOS'!$B$5:$H$1025,7,FALSE)</f>
        <v>u</v>
      </c>
      <c r="E63" s="12">
        <v>0.45</v>
      </c>
      <c r="F63" s="22">
        <f>VLOOKUP($B63,IN_01_26!$B:$E,4,)</f>
        <v>51422.106083020873</v>
      </c>
      <c r="G63" s="13">
        <f>F63*E63</f>
        <v>23139.947737359395</v>
      </c>
      <c r="H63" s="8"/>
    </row>
    <row r="64" spans="1:8" s="2" customFormat="1" ht="13.5" customHeight="1" x14ac:dyDescent="0.25">
      <c r="A64" s="27">
        <v>187</v>
      </c>
      <c r="B64" s="39" t="str">
        <f>VLOOKUP($A64,'PT ORGANISMOS'!$B$5:$H$1025,4,FALSE)</f>
        <v>ma.006</v>
      </c>
      <c r="C64" s="7" t="str">
        <f>VLOOKUP($A64,'PT ORGANISMOS'!$B$5:$H$1025,3,FALSE)</f>
        <v>MADERA 1RA. PINO NACIONAL S/CEPILLAR</v>
      </c>
      <c r="D64" s="8" t="str">
        <f>VLOOKUP($A64,'PT ORGANISMOS'!$B$5:$H$1025,7,FALSE)</f>
        <v>m2</v>
      </c>
      <c r="E64" s="12">
        <v>0.5</v>
      </c>
      <c r="F64" s="22">
        <f>VLOOKUP($B64,IN_01_26!$B:$E,4,)</f>
        <v>16898.44273127351</v>
      </c>
      <c r="G64" s="13">
        <f>F64*E64</f>
        <v>8449.2213656367549</v>
      </c>
      <c r="H64" s="8"/>
    </row>
    <row r="65" spans="1:8" s="2" customFormat="1" ht="13.5" customHeight="1" x14ac:dyDescent="0.25">
      <c r="A65" s="27"/>
      <c r="B65" s="35" t="s">
        <v>903</v>
      </c>
      <c r="C65" s="7"/>
      <c r="D65" s="8"/>
      <c r="E65" s="12"/>
      <c r="F65" s="22"/>
      <c r="G65" s="13"/>
      <c r="H65" s="8"/>
    </row>
    <row r="66" spans="1:8" s="2" customFormat="1" ht="13.5" customHeight="1" x14ac:dyDescent="0.25">
      <c r="A66" s="27">
        <v>202</v>
      </c>
      <c r="B66" s="39" t="str">
        <f>VLOOKUP($A66,'PT ORGANISMOS'!$B$5:$H$1025,4,FALSE)</f>
        <v>mo.006</v>
      </c>
      <c r="C66" s="7" t="str">
        <f>VLOOKUP($A66,'PT ORGANISMOS'!$B$5:$H$1025,3,FALSE)</f>
        <v>CUADRILLA TIPO UOCRA</v>
      </c>
      <c r="D66" s="8" t="str">
        <f>VLOOKUP($A66,'PT ORGANISMOS'!$B$5:$H$1025,7,FALSE)</f>
        <v>h</v>
      </c>
      <c r="E66" s="12">
        <v>3</v>
      </c>
      <c r="F66" s="22">
        <f>VLOOKUP($B66,IN_01_26!$B:$E,4,)</f>
        <v>8869.9805581818182</v>
      </c>
      <c r="G66" s="13">
        <f>F66*E66</f>
        <v>26609.941674545455</v>
      </c>
      <c r="H66" s="8"/>
    </row>
    <row r="67" spans="1:8" s="2" customFormat="1" ht="13.5" customHeight="1" x14ac:dyDescent="0.25">
      <c r="A67" s="27"/>
      <c r="B67" s="35" t="s">
        <v>904</v>
      </c>
      <c r="C67" s="7"/>
      <c r="D67" s="8"/>
      <c r="E67" s="12"/>
      <c r="F67" s="22"/>
      <c r="G67" s="13"/>
      <c r="H67" s="8"/>
    </row>
    <row r="68" spans="1:8" s="2" customFormat="1" ht="13.5" customHeight="1" x14ac:dyDescent="0.25">
      <c r="A68" s="30">
        <v>75</v>
      </c>
      <c r="B68" s="40" t="str">
        <f>VLOOKUP($A68,'PT ORGANISMOS'!$B$5:$H$1025,4,FALSE)</f>
        <v>eq.012</v>
      </c>
      <c r="C68" s="14" t="str">
        <f>VLOOKUP($A68,'PT ORGANISMOS'!$B$5:$H$1025,3,FALSE)</f>
        <v>CAMIÓN VOLCADOR 140 H.P.</v>
      </c>
      <c r="D68" s="15" t="str">
        <f>VLOOKUP($A68,'PT ORGANISMOS'!$B$5:$H$1025,7,FALSE)</f>
        <v>h</v>
      </c>
      <c r="E68" s="16">
        <v>0.01</v>
      </c>
      <c r="F68" s="24">
        <f>VLOOKUP($B68,IN_01_26!$B:$E,4,)</f>
        <v>125749.3150135278</v>
      </c>
      <c r="G68" s="17">
        <f>F68*E68</f>
        <v>1257.493150135278</v>
      </c>
      <c r="H68" s="15"/>
    </row>
    <row r="71" spans="1:8" s="2" customFormat="1" ht="15.75" x14ac:dyDescent="0.25">
      <c r="A71" s="50" t="s">
        <v>996</v>
      </c>
      <c r="B71" s="42" t="s">
        <v>1004</v>
      </c>
      <c r="C71" s="11"/>
      <c r="D71" s="45" t="s">
        <v>913</v>
      </c>
      <c r="E71" s="43" t="str">
        <f>A71</f>
        <v>0.30.45.A</v>
      </c>
      <c r="F71" s="45" t="s">
        <v>920</v>
      </c>
      <c r="G71" s="44">
        <f>SUM(G73:G85)</f>
        <v>201071.08050700431</v>
      </c>
      <c r="H71" s="8" t="s">
        <v>3</v>
      </c>
    </row>
    <row r="72" spans="1:8" s="2" customFormat="1" ht="15" x14ac:dyDescent="0.25">
      <c r="A72" s="28"/>
      <c r="B72" s="34" t="s">
        <v>909</v>
      </c>
      <c r="C72" s="18"/>
      <c r="D72" s="19" t="s">
        <v>914</v>
      </c>
      <c r="E72" s="19" t="s">
        <v>910</v>
      </c>
      <c r="F72" s="20" t="s">
        <v>911</v>
      </c>
      <c r="G72" s="20" t="s">
        <v>912</v>
      </c>
      <c r="H72" s="18"/>
    </row>
    <row r="73" spans="1:8" s="2" customFormat="1" ht="13.5" customHeight="1" x14ac:dyDescent="0.25">
      <c r="A73" s="29"/>
      <c r="B73" s="46" t="s">
        <v>902</v>
      </c>
      <c r="C73" s="25"/>
      <c r="D73" s="41"/>
      <c r="E73" s="47"/>
      <c r="F73" s="48"/>
      <c r="G73" s="49"/>
      <c r="H73" s="41"/>
    </row>
    <row r="74" spans="1:8" s="2" customFormat="1" ht="13.5" customHeight="1" x14ac:dyDescent="0.25">
      <c r="A74" s="27">
        <v>181</v>
      </c>
      <c r="B74" s="39" t="str">
        <f>VLOOKUP($A74,'PT ORGANISMOS'!$B$5:$H$1025,4,FALSE)</f>
        <v>li.006</v>
      </c>
      <c r="C74" s="7" t="str">
        <f>VLOOKUP($A74,'PT ORGANISMOS'!$B$5:$H$1025,3,FALSE)</f>
        <v xml:space="preserve">CEMENTO PORTLAND (PARA VARIACIÓN HISTÓRICA) </v>
      </c>
      <c r="D74" s="8" t="str">
        <f>VLOOKUP($A74,'PT ORGANISMOS'!$B$5:$H$1025,7,FALSE)</f>
        <v>kg</v>
      </c>
      <c r="E74" s="12">
        <v>12</v>
      </c>
      <c r="F74" s="22">
        <f>VLOOKUP($B74,IN_01_26!$B:$E,4,)</f>
        <v>675.22059721327219</v>
      </c>
      <c r="G74" s="13">
        <f t="shared" ref="G74:G81" si="2">F74*E74</f>
        <v>8102.6471665592662</v>
      </c>
      <c r="H74" s="8"/>
    </row>
    <row r="75" spans="1:8" s="2" customFormat="1" ht="13.5" customHeight="1" x14ac:dyDescent="0.25">
      <c r="A75" s="27">
        <v>179</v>
      </c>
      <c r="B75" s="39" t="str">
        <f>VLOOKUP($A75,'PT ORGANISMOS'!$B$5:$H$1025,4,FALSE)</f>
        <v>li.004</v>
      </c>
      <c r="C75" s="7" t="str">
        <f>VLOOKUP($A75,'PT ORGANISMOS'!$B$5:$H$1025,3,FALSE)</f>
        <v>CAL HIDRATADA EN BOLSA</v>
      </c>
      <c r="D75" s="8" t="str">
        <f>VLOOKUP($A75,'PT ORGANISMOS'!$B$5:$H$1025,7,FALSE)</f>
        <v>kg</v>
      </c>
      <c r="E75" s="12">
        <v>8</v>
      </c>
      <c r="F75" s="22">
        <f>VLOOKUP($B75,IN_01_26!$B:$E,4,)</f>
        <v>325.47474492832379</v>
      </c>
      <c r="G75" s="13">
        <f t="shared" si="2"/>
        <v>2603.7979594265903</v>
      </c>
      <c r="H75" s="8"/>
    </row>
    <row r="76" spans="1:8" s="2" customFormat="1" ht="13.5" customHeight="1" x14ac:dyDescent="0.25">
      <c r="A76" s="27">
        <v>20</v>
      </c>
      <c r="B76" s="39" t="str">
        <f>VLOOKUP($A76,'PT ORGANISMOS'!$B$5:$H$1025,4,FALSE)</f>
        <v>ai.002</v>
      </c>
      <c r="C76" s="7" t="str">
        <f>VLOOKUP($A76,'PT ORGANISMOS'!$B$5:$H$1025,3,FALSE)</f>
        <v>MEMBRANA S/ALUMINIO 4 MM ESPESOR</v>
      </c>
      <c r="D76" s="8" t="str">
        <f>VLOOKUP($A76,'PT ORGANISMOS'!$B$5:$H$1025,7,FALSE)</f>
        <v>m2</v>
      </c>
      <c r="E76" s="12">
        <v>1.1000000000000001</v>
      </c>
      <c r="F76" s="22">
        <f>VLOOKUP($B76,IN_01_26!$B:$E,4,)</f>
        <v>7095.9907646885849</v>
      </c>
      <c r="G76" s="13">
        <f t="shared" si="2"/>
        <v>7805.5898411574444</v>
      </c>
      <c r="H76" s="8"/>
    </row>
    <row r="77" spans="1:8" s="2" customFormat="1" ht="13.5" customHeight="1" x14ac:dyDescent="0.25">
      <c r="A77" s="27">
        <v>27</v>
      </c>
      <c r="B77" s="39" t="str">
        <f>VLOOKUP($A77,'PT ORGANISMOS'!$B$5:$H$1025,4,FALSE)</f>
        <v>ai.012</v>
      </c>
      <c r="C77" s="7" t="str">
        <f>VLOOKUP($A77,'PT ORGANISMOS'!$B$5:$H$1025,3,FALSE)</f>
        <v>PINTURA ASFÁLTICA BASE ACUOSA</v>
      </c>
      <c r="D77" s="8" t="str">
        <f>VLOOKUP($A77,'PT ORGANISMOS'!$B$5:$H$1025,7,FALSE)</f>
        <v>l</v>
      </c>
      <c r="E77" s="12">
        <v>0.4</v>
      </c>
      <c r="F77" s="22">
        <f>VLOOKUP($B77,IN_01_26!$B:$E,4,)</f>
        <v>2435.6143319127659</v>
      </c>
      <c r="G77" s="13">
        <f t="shared" si="2"/>
        <v>974.24573276510637</v>
      </c>
      <c r="H77" s="8"/>
    </row>
    <row r="78" spans="1:8" s="2" customFormat="1" ht="13.5" customHeight="1" x14ac:dyDescent="0.25">
      <c r="A78" s="27">
        <v>28</v>
      </c>
      <c r="B78" s="39" t="str">
        <f>VLOOKUP($A78,'PT ORGANISMOS'!$B$5:$H$1025,4,FALSE)</f>
        <v>ai.014</v>
      </c>
      <c r="C78" s="7" t="str">
        <f>VLOOKUP($A78,'PT ORGANISMOS'!$B$5:$H$1025,3,FALSE)</f>
        <v>POLIESTIRENO EXPANDIDO 20 MM</v>
      </c>
      <c r="D78" s="8" t="str">
        <f>VLOOKUP($A78,'PT ORGANISMOS'!$B$5:$H$1025,7,FALSE)</f>
        <v>m2</v>
      </c>
      <c r="E78" s="12">
        <v>1.05</v>
      </c>
      <c r="F78" s="22">
        <f>VLOOKUP($B78,IN_01_26!$B:$E,4,)</f>
        <v>11468.58851173232</v>
      </c>
      <c r="G78" s="13">
        <f t="shared" si="2"/>
        <v>12042.017937318937</v>
      </c>
      <c r="H78" s="8"/>
    </row>
    <row r="79" spans="1:8" s="2" customFormat="1" ht="13.5" customHeight="1" x14ac:dyDescent="0.25">
      <c r="A79" s="27">
        <v>34</v>
      </c>
      <c r="B79" s="39" t="str">
        <f>VLOOKUP($A79,'PT ORGANISMOS'!$B$5:$H$1025,4,FALSE)</f>
        <v>ar.004</v>
      </c>
      <c r="C79" s="7" t="str">
        <f>VLOOKUP($A79,'PT ORGANISMOS'!$B$5:$H$1025,3,FALSE)</f>
        <v>RIPIOSA</v>
      </c>
      <c r="D79" s="8" t="str">
        <f>VLOOKUP($A79,'PT ORGANISMOS'!$B$5:$H$1025,7,FALSE)</f>
        <v>m3</v>
      </c>
      <c r="E79" s="12">
        <v>0.13</v>
      </c>
      <c r="F79" s="22">
        <f>VLOOKUP($B79,IN_01_26!$B:$E,4,)</f>
        <v>29382.912798765821</v>
      </c>
      <c r="G79" s="13">
        <f t="shared" si="2"/>
        <v>3819.7786638395569</v>
      </c>
      <c r="H79" s="8"/>
    </row>
    <row r="80" spans="1:8" s="2" customFormat="1" ht="13.5" customHeight="1" x14ac:dyDescent="0.25">
      <c r="A80" s="27">
        <v>31</v>
      </c>
      <c r="B80" s="39" t="str">
        <f>VLOOKUP($A80,'PT ORGANISMOS'!$B$5:$H$1025,4,FALSE)</f>
        <v>ar.001</v>
      </c>
      <c r="C80" s="7" t="str">
        <f>VLOOKUP($A80,'PT ORGANISMOS'!$B$5:$H$1025,3,FALSE)</f>
        <v>ARENA GRUESA</v>
      </c>
      <c r="D80" s="8" t="str">
        <f>VLOOKUP($A80,'PT ORGANISMOS'!$B$5:$H$1025,7,FALSE)</f>
        <v>m3</v>
      </c>
      <c r="E80" s="32">
        <v>2.5000000000000001E-2</v>
      </c>
      <c r="F80" s="22">
        <f>VLOOKUP($B80,IN_01_26!$B:$E,4,)</f>
        <v>18208.846056485665</v>
      </c>
      <c r="G80" s="13">
        <f t="shared" si="2"/>
        <v>455.22115141214164</v>
      </c>
      <c r="H80" s="8"/>
    </row>
    <row r="81" spans="1:8" s="2" customFormat="1" ht="13.5" customHeight="1" x14ac:dyDescent="0.25">
      <c r="A81" s="27">
        <v>327</v>
      </c>
      <c r="B81" s="39" t="str">
        <f>VLOOKUP($A81,'PT ORGANISMOS'!$B$5:$H$1025,4,FALSE)</f>
        <v>so.009</v>
      </c>
      <c r="C81" s="7" t="str">
        <f>VLOOKUP($A81,'PT ORGANISMOS'!$B$5:$H$1025,3,FALSE)</f>
        <v>BALDOSA ROJA 20X20 TIPO AZOTEA</v>
      </c>
      <c r="D81" s="8" t="str">
        <f>VLOOKUP($A81,'PT ORGANISMOS'!$B$5:$H$1025,7,FALSE)</f>
        <v>m2</v>
      </c>
      <c r="E81" s="12">
        <v>25</v>
      </c>
      <c r="F81" s="22">
        <f>VLOOKUP($B81,IN_01_26!$B:$E,4,)</f>
        <v>4861.7822702742742</v>
      </c>
      <c r="G81" s="13">
        <f t="shared" si="2"/>
        <v>121544.55675685685</v>
      </c>
      <c r="H81" s="8"/>
    </row>
    <row r="82" spans="1:8" s="2" customFormat="1" ht="13.5" customHeight="1" x14ac:dyDescent="0.25">
      <c r="A82" s="27"/>
      <c r="B82" s="35" t="s">
        <v>903</v>
      </c>
      <c r="C82" s="7"/>
      <c r="D82" s="8"/>
      <c r="E82" s="12"/>
      <c r="F82" s="22"/>
      <c r="G82" s="13"/>
      <c r="H82" s="8"/>
    </row>
    <row r="83" spans="1:8" s="2" customFormat="1" ht="13.5" customHeight="1" x14ac:dyDescent="0.25">
      <c r="A83" s="27">
        <v>202</v>
      </c>
      <c r="B83" s="39" t="str">
        <f>VLOOKUP($A83,'PT ORGANISMOS'!$B$5:$H$1025,4,FALSE)</f>
        <v>mo.006</v>
      </c>
      <c r="C83" s="7" t="str">
        <f>VLOOKUP($A83,'PT ORGANISMOS'!$B$5:$H$1025,3,FALSE)</f>
        <v>CUADRILLA TIPO UOCRA</v>
      </c>
      <c r="D83" s="8" t="str">
        <f>VLOOKUP($A83,'PT ORGANISMOS'!$B$5:$H$1025,7,FALSE)</f>
        <v>h</v>
      </c>
      <c r="E83" s="12">
        <v>4</v>
      </c>
      <c r="F83" s="22">
        <f>VLOOKUP($B83,IN_01_26!$B:$E,4,)</f>
        <v>8869.9805581818182</v>
      </c>
      <c r="G83" s="13">
        <f>F83*E83</f>
        <v>35479.922232727273</v>
      </c>
      <c r="H83" s="8"/>
    </row>
    <row r="84" spans="1:8" s="2" customFormat="1" ht="13.5" customHeight="1" x14ac:dyDescent="0.25">
      <c r="A84" s="27"/>
      <c r="B84" s="35" t="s">
        <v>904</v>
      </c>
      <c r="C84" s="7"/>
      <c r="D84" s="8"/>
      <c r="E84" s="12"/>
      <c r="F84" s="22"/>
      <c r="G84" s="13"/>
      <c r="H84" s="8"/>
    </row>
    <row r="85" spans="1:8" s="2" customFormat="1" ht="13.5" customHeight="1" x14ac:dyDescent="0.25">
      <c r="A85" s="30">
        <v>83</v>
      </c>
      <c r="B85" s="40" t="str">
        <f>VLOOKUP($A85,'PT ORGANISMOS'!$B$5:$H$1025,4,FALSE)</f>
        <v>eq.020</v>
      </c>
      <c r="C85" s="14" t="str">
        <f>VLOOKUP($A85,'PT ORGANISMOS'!$B$5:$H$1025,3,FALSE)</f>
        <v>MIXER HORMIGÓN 5 M3</v>
      </c>
      <c r="D85" s="15" t="str">
        <f>VLOOKUP($A85,'PT ORGANISMOS'!$B$5:$H$1025,7,FALSE)</f>
        <v>h</v>
      </c>
      <c r="E85" s="16">
        <v>0.04</v>
      </c>
      <c r="F85" s="24">
        <f>VLOOKUP($B85,IN_01_26!$B:$E,4,)</f>
        <v>206082.57662352908</v>
      </c>
      <c r="G85" s="17">
        <f>F85*E85</f>
        <v>8243.303064941163</v>
      </c>
      <c r="H85" s="15"/>
    </row>
    <row r="88" spans="1:8" s="2" customFormat="1" ht="15.75" x14ac:dyDescent="0.25">
      <c r="A88" s="50" t="s">
        <v>997</v>
      </c>
      <c r="B88" s="42" t="s">
        <v>1005</v>
      </c>
      <c r="C88" s="11"/>
      <c r="D88" s="45" t="s">
        <v>913</v>
      </c>
      <c r="E88" s="43" t="str">
        <f>A88</f>
        <v>0.30.60.A</v>
      </c>
      <c r="F88" s="45" t="s">
        <v>920</v>
      </c>
      <c r="G88" s="44">
        <f>SUM(G90:G101)</f>
        <v>101158.07675378644</v>
      </c>
      <c r="H88" s="8" t="s">
        <v>3</v>
      </c>
    </row>
    <row r="89" spans="1:8" s="2" customFormat="1" ht="15" x14ac:dyDescent="0.25">
      <c r="A89" s="28"/>
      <c r="B89" s="34" t="s">
        <v>909</v>
      </c>
      <c r="C89" s="18"/>
      <c r="D89" s="19" t="s">
        <v>914</v>
      </c>
      <c r="E89" s="19" t="s">
        <v>910</v>
      </c>
      <c r="F89" s="20" t="s">
        <v>911</v>
      </c>
      <c r="G89" s="20" t="s">
        <v>912</v>
      </c>
      <c r="H89" s="18"/>
    </row>
    <row r="90" spans="1:8" s="2" customFormat="1" ht="13.5" customHeight="1" x14ac:dyDescent="0.25">
      <c r="A90" s="29"/>
      <c r="B90" s="46" t="s">
        <v>902</v>
      </c>
      <c r="C90" s="25"/>
      <c r="D90" s="41"/>
      <c r="E90" s="47"/>
      <c r="F90" s="48"/>
      <c r="G90" s="49"/>
      <c r="H90" s="41"/>
    </row>
    <row r="91" spans="1:8" s="2" customFormat="1" ht="13.5" customHeight="1" x14ac:dyDescent="0.25">
      <c r="A91" s="27">
        <v>181</v>
      </c>
      <c r="B91" s="39" t="str">
        <f>VLOOKUP($A91,'PT ORGANISMOS'!$B$5:$H$1025,4,FALSE)</f>
        <v>li.006</v>
      </c>
      <c r="C91" s="7" t="str">
        <f>VLOOKUP($A91,'PT ORGANISMOS'!$B$5:$H$1025,3,FALSE)</f>
        <v xml:space="preserve">CEMENTO PORTLAND (PARA VARIACIÓN HISTÓRICA) </v>
      </c>
      <c r="D91" s="8" t="str">
        <f>VLOOKUP($A91,'PT ORGANISMOS'!$B$5:$H$1025,7,FALSE)</f>
        <v>kg</v>
      </c>
      <c r="E91" s="12">
        <v>25</v>
      </c>
      <c r="F91" s="22">
        <f>VLOOKUP($B91,IN_01_26!$B:$E,4,)</f>
        <v>675.22059721327219</v>
      </c>
      <c r="G91" s="13">
        <f t="shared" ref="G91:G97" si="3">F91*E91</f>
        <v>16880.514930331803</v>
      </c>
      <c r="H91" s="8"/>
    </row>
    <row r="92" spans="1:8" s="2" customFormat="1" ht="13.5" customHeight="1" x14ac:dyDescent="0.25">
      <c r="A92" s="27">
        <v>2</v>
      </c>
      <c r="B92" s="39" t="str">
        <f>VLOOKUP($A92,'PT ORGANISMOS'!$B$5:$H$1025,4,FALSE)</f>
        <v>ac.015</v>
      </c>
      <c r="C92" s="7" t="str">
        <f>VLOOKUP($A92,'PT ORGANISMOS'!$B$5:$H$1025,3,FALSE)</f>
        <v>HIERRO MEJORADO DE 10 MM.</v>
      </c>
      <c r="D92" s="8" t="str">
        <f>VLOOKUP($A92,'PT ORGANISMOS'!$B$5:$H$1025,7,FALSE)</f>
        <v>kg</v>
      </c>
      <c r="E92" s="12">
        <v>1.5</v>
      </c>
      <c r="F92" s="22">
        <f>VLOOKUP($B92,IN_01_26!$B:$E,4,)</f>
        <v>4998.3380111160041</v>
      </c>
      <c r="G92" s="13">
        <f t="shared" si="3"/>
        <v>7497.5070166740061</v>
      </c>
      <c r="H92" s="8"/>
    </row>
    <row r="93" spans="1:8" s="2" customFormat="1" ht="13.5" customHeight="1" x14ac:dyDescent="0.25">
      <c r="A93" s="27">
        <v>33</v>
      </c>
      <c r="B93" s="39" t="str">
        <f>VLOOKUP($A93,'PT ORGANISMOS'!$B$5:$H$1025,4,FALSE)</f>
        <v>ar.003</v>
      </c>
      <c r="C93" s="7" t="str">
        <f>VLOOKUP($A93,'PT ORGANISMOS'!$B$5:$H$1025,3,FALSE)</f>
        <v>RIPIO ZARANDEADO 1/3</v>
      </c>
      <c r="D93" s="8" t="str">
        <f>VLOOKUP($A93,'PT ORGANISMOS'!$B$5:$H$1025,7,FALSE)</f>
        <v>m3</v>
      </c>
      <c r="E93" s="12">
        <v>0.05</v>
      </c>
      <c r="F93" s="22">
        <f>VLOOKUP($B93,IN_01_26!$B:$E,4,)</f>
        <v>22842.735133299288</v>
      </c>
      <c r="G93" s="13">
        <f t="shared" si="3"/>
        <v>1142.1367566649644</v>
      </c>
      <c r="H93" s="8"/>
    </row>
    <row r="94" spans="1:8" s="2" customFormat="1" ht="13.5" customHeight="1" x14ac:dyDescent="0.25">
      <c r="A94" s="27">
        <v>31</v>
      </c>
      <c r="B94" s="39" t="str">
        <f>VLOOKUP($A94,'PT ORGANISMOS'!$B$5:$H$1025,4,FALSE)</f>
        <v>ar.001</v>
      </c>
      <c r="C94" s="7" t="str">
        <f>VLOOKUP($A94,'PT ORGANISMOS'!$B$5:$H$1025,3,FALSE)</f>
        <v>ARENA GRUESA</v>
      </c>
      <c r="D94" s="8" t="str">
        <f>VLOOKUP($A94,'PT ORGANISMOS'!$B$5:$H$1025,7,FALSE)</f>
        <v>m3</v>
      </c>
      <c r="E94" s="12">
        <v>0.04</v>
      </c>
      <c r="F94" s="22">
        <f>VLOOKUP($B94,IN_01_26!$B:$E,4,)</f>
        <v>18208.846056485665</v>
      </c>
      <c r="G94" s="13">
        <f t="shared" si="3"/>
        <v>728.35384225942664</v>
      </c>
      <c r="H94" s="8"/>
    </row>
    <row r="95" spans="1:8" s="2" customFormat="1" ht="13.5" customHeight="1" x14ac:dyDescent="0.25">
      <c r="A95" s="27">
        <v>177</v>
      </c>
      <c r="B95" s="39" t="str">
        <f>VLOOKUP($A95,'PT ORGANISMOS'!$B$5:$H$1025,4,FALSE)</f>
        <v>la.010</v>
      </c>
      <c r="C95" s="7" t="str">
        <f>VLOOKUP($A95,'PT ORGANISMOS'!$B$5:$H$1025,3,FALSE)</f>
        <v>BOVEDILLA CERÁMICA PARA VIGUETAS 12,5X40X25</v>
      </c>
      <c r="D95" s="8" t="str">
        <f>VLOOKUP($A95,'PT ORGANISMOS'!$B$5:$H$1025,7,FALSE)</f>
        <v>u</v>
      </c>
      <c r="E95" s="12">
        <v>8</v>
      </c>
      <c r="F95" s="22">
        <f>VLOOKUP($B95,IN_01_26!$B:$E,4,)</f>
        <v>1258.7166567392262</v>
      </c>
      <c r="G95" s="13">
        <f t="shared" si="3"/>
        <v>10069.73325391381</v>
      </c>
      <c r="H95" s="8"/>
    </row>
    <row r="96" spans="1:8" s="2" customFormat="1" ht="13.5" customHeight="1" x14ac:dyDescent="0.25">
      <c r="A96" s="27">
        <v>6</v>
      </c>
      <c r="B96" s="39" t="str">
        <f>VLOOKUP($A96,'PT ORGANISMOS'!$B$5:$H$1025,4,FALSE)</f>
        <v>ac.040</v>
      </c>
      <c r="C96" s="7" t="str">
        <f>VLOOKUP($A96,'PT ORGANISMOS'!$B$5:$H$1025,3,FALSE)</f>
        <v>MALLA SIMA Q92</v>
      </c>
      <c r="D96" s="8" t="str">
        <f>VLOOKUP($A96,'PT ORGANISMOS'!$B$5:$H$1025,7,FALSE)</f>
        <v>kg</v>
      </c>
      <c r="E96" s="12">
        <v>1.3</v>
      </c>
      <c r="F96" s="22">
        <f>VLOOKUP($B96,IN_01_26!$B:$E,4,)</f>
        <v>7113.8000777059506</v>
      </c>
      <c r="G96" s="13">
        <f t="shared" si="3"/>
        <v>9247.9401010177353</v>
      </c>
      <c r="H96" s="8"/>
    </row>
    <row r="97" spans="1:8" s="2" customFormat="1" ht="13.5" customHeight="1" x14ac:dyDescent="0.25">
      <c r="A97" s="27">
        <v>43</v>
      </c>
      <c r="B97" s="39" t="str">
        <f>VLOOKUP($A97,'PT ORGANISMOS'!$B$5:$H$1025,4,FALSE)</f>
        <v>bl.003</v>
      </c>
      <c r="C97" s="7" t="str">
        <f>VLOOKUP($A97,'PT ORGANISMOS'!$B$5:$H$1025,3,FALSE)</f>
        <v>VIGUETAS PRETENSADAS 3.90 M.</v>
      </c>
      <c r="D97" s="8" t="str">
        <f>VLOOKUP($A97,'PT ORGANISMOS'!$B$5:$H$1025,7,FALSE)</f>
        <v>m</v>
      </c>
      <c r="E97" s="32">
        <v>2.2000000000000002</v>
      </c>
      <c r="F97" s="22">
        <f>VLOOKUP($B97,IN_01_26!$B:$E,4,)</f>
        <v>2868.8339284091421</v>
      </c>
      <c r="G97" s="13">
        <f t="shared" si="3"/>
        <v>6311.4346425001131</v>
      </c>
      <c r="H97" s="8"/>
    </row>
    <row r="98" spans="1:8" s="2" customFormat="1" ht="13.5" customHeight="1" x14ac:dyDescent="0.25">
      <c r="A98" s="27"/>
      <c r="B98" s="35" t="s">
        <v>903</v>
      </c>
      <c r="C98" s="7"/>
      <c r="D98" s="8"/>
      <c r="E98" s="12"/>
      <c r="F98" s="22"/>
      <c r="G98" s="13"/>
      <c r="H98" s="8"/>
    </row>
    <row r="99" spans="1:8" s="2" customFormat="1" ht="13.5" customHeight="1" x14ac:dyDescent="0.25">
      <c r="A99" s="27">
        <v>202</v>
      </c>
      <c r="B99" s="39" t="str">
        <f>VLOOKUP($A99,'PT ORGANISMOS'!$B$5:$H$1025,4,FALSE)</f>
        <v>mo.006</v>
      </c>
      <c r="C99" s="7" t="str">
        <f>VLOOKUP($A99,'PT ORGANISMOS'!$B$5:$H$1025,3,FALSE)</f>
        <v>CUADRILLA TIPO UOCRA</v>
      </c>
      <c r="D99" s="8" t="str">
        <f>VLOOKUP($A99,'PT ORGANISMOS'!$B$5:$H$1025,7,FALSE)</f>
        <v>h</v>
      </c>
      <c r="E99" s="12">
        <v>5.37</v>
      </c>
      <c r="F99" s="22">
        <f>VLOOKUP($B99,IN_01_26!$B:$E,4,)</f>
        <v>8869.9805581818182</v>
      </c>
      <c r="G99" s="13">
        <f>F99*E99</f>
        <v>47631.795597436365</v>
      </c>
      <c r="H99" s="8"/>
    </row>
    <row r="100" spans="1:8" s="2" customFormat="1" ht="13.5" customHeight="1" x14ac:dyDescent="0.25">
      <c r="A100" s="27"/>
      <c r="B100" s="35" t="s">
        <v>904</v>
      </c>
      <c r="C100" s="7"/>
      <c r="D100" s="8"/>
      <c r="E100" s="12"/>
      <c r="F100" s="22"/>
      <c r="G100" s="13"/>
      <c r="H100" s="8"/>
    </row>
    <row r="101" spans="1:8" s="2" customFormat="1" ht="13.5" customHeight="1" x14ac:dyDescent="0.25">
      <c r="A101" s="30">
        <v>83</v>
      </c>
      <c r="B101" s="40" t="str">
        <f>VLOOKUP($A101,'PT ORGANISMOS'!$B$5:$H$1025,4,FALSE)</f>
        <v>eq.020</v>
      </c>
      <c r="C101" s="14" t="str">
        <f>VLOOKUP($A101,'PT ORGANISMOS'!$B$5:$H$1025,3,FALSE)</f>
        <v>MIXER HORMIGÓN 5 M3</v>
      </c>
      <c r="D101" s="15" t="str">
        <f>VLOOKUP($A101,'PT ORGANISMOS'!$B$5:$H$1025,7,FALSE)</f>
        <v>h</v>
      </c>
      <c r="E101" s="31">
        <v>8.0000000000000002E-3</v>
      </c>
      <c r="F101" s="24">
        <f>VLOOKUP($B101,IN_01_26!$B:$E,4,)</f>
        <v>206082.57662352908</v>
      </c>
      <c r="G101" s="17">
        <f>F101*E101</f>
        <v>1648.6606129882327</v>
      </c>
      <c r="H101" s="15"/>
    </row>
    <row r="104" spans="1:8" s="2" customFormat="1" ht="15.75" x14ac:dyDescent="0.25">
      <c r="A104" s="50" t="s">
        <v>998</v>
      </c>
      <c r="B104" s="42" t="s">
        <v>2023</v>
      </c>
      <c r="C104" s="11"/>
      <c r="D104" s="45" t="s">
        <v>913</v>
      </c>
      <c r="E104" s="43" t="str">
        <f>A104</f>
        <v>0.30.61.A</v>
      </c>
      <c r="F104" s="45" t="s">
        <v>920</v>
      </c>
      <c r="G104" s="44">
        <f>SUM(G106:G112)</f>
        <v>62834.987138770615</v>
      </c>
      <c r="H104" s="8" t="s">
        <v>3</v>
      </c>
    </row>
    <row r="105" spans="1:8" s="2" customFormat="1" ht="15" x14ac:dyDescent="0.25">
      <c r="A105" s="28"/>
      <c r="B105" s="34" t="s">
        <v>909</v>
      </c>
      <c r="C105" s="18"/>
      <c r="D105" s="19" t="s">
        <v>914</v>
      </c>
      <c r="E105" s="19" t="s">
        <v>910</v>
      </c>
      <c r="F105" s="20" t="s">
        <v>911</v>
      </c>
      <c r="G105" s="20" t="s">
        <v>912</v>
      </c>
      <c r="H105" s="18"/>
    </row>
    <row r="106" spans="1:8" s="2" customFormat="1" ht="13.5" customHeight="1" x14ac:dyDescent="0.25">
      <c r="A106" s="29"/>
      <c r="B106" s="46" t="s">
        <v>902</v>
      </c>
      <c r="C106" s="25"/>
      <c r="D106" s="41"/>
      <c r="E106" s="47"/>
      <c r="F106" s="48"/>
      <c r="G106" s="49"/>
      <c r="H106" s="41"/>
    </row>
    <row r="107" spans="1:8" s="2" customFormat="1" ht="13.5" customHeight="1" x14ac:dyDescent="0.25">
      <c r="A107" s="27">
        <v>50</v>
      </c>
      <c r="B107" s="39" t="str">
        <f>VLOOKUP($A107,'PT ORGANISMOS'!$B$5:$H$1025,4,FALSE)</f>
        <v>ch.004</v>
      </c>
      <c r="C107" s="7" t="str">
        <f>VLOOKUP($A107,'PT ORGANISMOS'!$B$5:$H$1025,3,FALSE)</f>
        <v>CHAPA DE HIERRO N°16 DD DE 1 X 2 M.</v>
      </c>
      <c r="D107" s="8" t="str">
        <f>VLOOKUP($A107,'PT ORGANISMOS'!$B$5:$H$1025,7,FALSE)</f>
        <v>kg</v>
      </c>
      <c r="E107" s="12">
        <v>3</v>
      </c>
      <c r="F107" s="22">
        <f>VLOOKUP($B107,IN_01_26!$B:$E,4,)</f>
        <v>4362.2195253343025</v>
      </c>
      <c r="G107" s="13">
        <f>F107*E107</f>
        <v>13086.658576002908</v>
      </c>
      <c r="H107" s="8"/>
    </row>
    <row r="108" spans="1:8" s="2" customFormat="1" ht="13.5" customHeight="1" x14ac:dyDescent="0.25">
      <c r="A108" s="27">
        <v>334</v>
      </c>
      <c r="B108" s="39" t="str">
        <f>VLOOKUP($A108,'PT ORGANISMOS'!$B$5:$H$1025,4,FALSE)</f>
        <v>vi.004</v>
      </c>
      <c r="C108" s="7" t="str">
        <f>VLOOKUP($A108,'PT ORGANISMOS'!$B$5:$H$1025,3,FALSE)</f>
        <v>POLICARBONATO 4MM</v>
      </c>
      <c r="D108" s="8" t="str">
        <f>VLOOKUP($A108,'PT ORGANISMOS'!$B$5:$H$1025,7,FALSE)</f>
        <v>m2</v>
      </c>
      <c r="E108" s="12">
        <v>1.1000000000000001</v>
      </c>
      <c r="F108" s="22">
        <f>VLOOKUP($B108,IN_01_26!$B:$E,4,)</f>
        <v>19891.721580079069</v>
      </c>
      <c r="G108" s="13">
        <f>F108*E108</f>
        <v>21880.893738086979</v>
      </c>
      <c r="H108" s="8"/>
    </row>
    <row r="109" spans="1:8" s="2" customFormat="1" ht="13.5" customHeight="1" x14ac:dyDescent="0.25">
      <c r="A109" s="27"/>
      <c r="B109" s="35" t="s">
        <v>903</v>
      </c>
      <c r="C109" s="7"/>
      <c r="D109" s="8"/>
      <c r="E109" s="12"/>
      <c r="F109" s="22"/>
      <c r="G109" s="13"/>
      <c r="H109" s="8"/>
    </row>
    <row r="110" spans="1:8" s="2" customFormat="1" ht="13.5" customHeight="1" x14ac:dyDescent="0.25">
      <c r="A110" s="27">
        <v>202</v>
      </c>
      <c r="B110" s="39" t="str">
        <f>VLOOKUP($A110,'PT ORGANISMOS'!$B$5:$H$1025,4,FALSE)</f>
        <v>mo.006</v>
      </c>
      <c r="C110" s="7" t="str">
        <f>VLOOKUP($A110,'PT ORGANISMOS'!$B$5:$H$1025,3,FALSE)</f>
        <v>CUADRILLA TIPO UOCRA</v>
      </c>
      <c r="D110" s="8" t="str">
        <f>VLOOKUP($A110,'PT ORGANISMOS'!$B$5:$H$1025,7,FALSE)</f>
        <v>h</v>
      </c>
      <c r="E110" s="12">
        <v>3</v>
      </c>
      <c r="F110" s="22">
        <f>VLOOKUP($B110,IN_01_26!$B:$E,4,)</f>
        <v>8869.9805581818182</v>
      </c>
      <c r="G110" s="13">
        <f>F110*E110</f>
        <v>26609.941674545455</v>
      </c>
      <c r="H110" s="8"/>
    </row>
    <row r="111" spans="1:8" s="2" customFormat="1" ht="13.5" customHeight="1" x14ac:dyDescent="0.25">
      <c r="A111" s="27"/>
      <c r="B111" s="35" t="s">
        <v>904</v>
      </c>
      <c r="C111" s="7"/>
      <c r="D111" s="8"/>
      <c r="E111" s="12"/>
      <c r="F111" s="22"/>
      <c r="G111" s="13"/>
      <c r="H111" s="8"/>
    </row>
    <row r="112" spans="1:8" s="2" customFormat="1" ht="13.5" customHeight="1" x14ac:dyDescent="0.25">
      <c r="A112" s="30">
        <v>75</v>
      </c>
      <c r="B112" s="40" t="str">
        <f>VLOOKUP($A112,'PT ORGANISMOS'!$B$5:$H$1025,4,FALSE)</f>
        <v>eq.012</v>
      </c>
      <c r="C112" s="14" t="str">
        <f>VLOOKUP($A112,'PT ORGANISMOS'!$B$5:$H$1025,3,FALSE)</f>
        <v>CAMIÓN VOLCADOR 140 H.P.</v>
      </c>
      <c r="D112" s="15" t="str">
        <f>VLOOKUP($A112,'PT ORGANISMOS'!$B$5:$H$1025,7,FALSE)</f>
        <v>h</v>
      </c>
      <c r="E112" s="16">
        <v>0.01</v>
      </c>
      <c r="F112" s="24">
        <f>VLOOKUP($B112,IN_01_26!$B:$E,4,)</f>
        <v>125749.3150135278</v>
      </c>
      <c r="G112" s="17">
        <f>F112*E112</f>
        <v>1257.493150135278</v>
      </c>
      <c r="H112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47" max="16383" man="1"/>
    <brk id="87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77"/>
  <sheetViews>
    <sheetView topLeftCell="B1" workbookViewId="0">
      <selection activeCell="P20" sqref="P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6" t="str">
        <f>'PT ORGANISMOS'!A2</f>
        <v>Precios de ENERO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1006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1007</v>
      </c>
      <c r="B6" s="42" t="s">
        <v>1013</v>
      </c>
      <c r="C6" s="11"/>
      <c r="D6" s="45" t="s">
        <v>913</v>
      </c>
      <c r="E6" s="43" t="str">
        <f>A6</f>
        <v>0.33.00.A</v>
      </c>
      <c r="F6" s="45" t="s">
        <v>920</v>
      </c>
      <c r="G6" s="44">
        <f>SUM(G8:G18)</f>
        <v>47997.676801119109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4</v>
      </c>
      <c r="F9" s="22">
        <f>VLOOKUP($B9,IN_01_26!$B:$E,4,)</f>
        <v>675.22059721327219</v>
      </c>
      <c r="G9" s="13">
        <f t="shared" ref="G9:G14" si="0">F9*E9</f>
        <v>2700.8823888530887</v>
      </c>
      <c r="H9" s="8"/>
    </row>
    <row r="10" spans="1:8" s="2" customFormat="1" ht="13.5" customHeight="1" x14ac:dyDescent="0.25">
      <c r="A10" s="27">
        <v>179</v>
      </c>
      <c r="B10" s="39" t="str">
        <f>VLOOKUP($A10,'PT ORGANISMOS'!$B$5:$H$1025,4,FALSE)</f>
        <v>li.004</v>
      </c>
      <c r="C10" s="7" t="str">
        <f>VLOOKUP($A10,'PT ORGANISMOS'!$B$5:$H$1025,3,FALSE)</f>
        <v>CAL HIDRATADA EN BOLSA</v>
      </c>
      <c r="D10" s="8" t="str">
        <f>VLOOKUP($A10,'PT ORGANISMOS'!$B$5:$H$1025,7,FALSE)</f>
        <v>kg</v>
      </c>
      <c r="E10" s="12">
        <v>3.1</v>
      </c>
      <c r="F10" s="22">
        <f>VLOOKUP($B10,IN_01_26!$B:$E,4,)</f>
        <v>325.47474492832379</v>
      </c>
      <c r="G10" s="13">
        <f t="shared" si="0"/>
        <v>1008.9717092778038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12">
        <v>0.5</v>
      </c>
      <c r="F11" s="22">
        <f>VLOOKUP($B11,IN_01_26!$B:$E,4,)</f>
        <v>16898.44273127351</v>
      </c>
      <c r="G11" s="13">
        <f t="shared" si="0"/>
        <v>8449.2213656367549</v>
      </c>
      <c r="H11" s="8"/>
    </row>
    <row r="12" spans="1:8" s="2" customFormat="1" ht="13.5" customHeight="1" x14ac:dyDescent="0.25">
      <c r="A12" s="27">
        <v>5</v>
      </c>
      <c r="B12" s="39" t="str">
        <f>VLOOKUP($A12,'PT ORGANISMOS'!$B$5:$H$1025,4,FALSE)</f>
        <v>ac.034</v>
      </c>
      <c r="C12" s="7" t="str">
        <f>VLOOKUP($A12,'PT ORGANISMOS'!$B$5:$H$1025,3,FALSE)</f>
        <v>METAL DESPLEGADO 0.75MX2.00M.</v>
      </c>
      <c r="D12" s="8" t="str">
        <f>VLOOKUP($A12,'PT ORGANISMOS'!$B$5:$H$1025,7,FALSE)</f>
        <v>u</v>
      </c>
      <c r="E12" s="12">
        <v>1.31</v>
      </c>
      <c r="F12" s="22">
        <f>VLOOKUP($B12,IN_01_26!$B:$E,4,)</f>
        <v>4763.5326896004208</v>
      </c>
      <c r="G12" s="13">
        <f t="shared" si="0"/>
        <v>6240.2278233765519</v>
      </c>
      <c r="H12" s="8"/>
    </row>
    <row r="13" spans="1:8" s="2" customFormat="1" ht="13.5" customHeight="1" x14ac:dyDescent="0.25">
      <c r="A13" s="27">
        <v>31</v>
      </c>
      <c r="B13" s="39" t="str">
        <f>VLOOKUP($A13,'PT ORGANISMOS'!$B$5:$H$1025,4,FALSE)</f>
        <v>ar.001</v>
      </c>
      <c r="C13" s="7" t="str">
        <f>VLOOKUP($A13,'PT ORGANISMOS'!$B$5:$H$1025,3,FALSE)</f>
        <v>ARENA GRUESA</v>
      </c>
      <c r="D13" s="8" t="str">
        <f>VLOOKUP($A13,'PT ORGANISMOS'!$B$5:$H$1025,7,FALSE)</f>
        <v>m3</v>
      </c>
      <c r="E13" s="12">
        <v>0.03</v>
      </c>
      <c r="F13" s="22">
        <f>VLOOKUP($B13,IN_01_26!$B:$E,4,)</f>
        <v>18208.846056485665</v>
      </c>
      <c r="G13" s="13">
        <f t="shared" si="0"/>
        <v>546.2653816945699</v>
      </c>
      <c r="H13" s="8"/>
    </row>
    <row r="14" spans="1:8" s="2" customFormat="1" ht="13.5" customHeight="1" x14ac:dyDescent="0.25">
      <c r="A14" s="27">
        <v>190</v>
      </c>
      <c r="B14" s="39" t="str">
        <f>VLOOKUP($A14,'PT ORGANISMOS'!$B$5:$H$1025,4,FALSE)</f>
        <v>ma.015</v>
      </c>
      <c r="C14" s="7" t="str">
        <f>VLOOKUP($A14,'PT ORGANISMOS'!$B$5:$H$1025,3,FALSE)</f>
        <v>LISTONES PINO 1X2"</v>
      </c>
      <c r="D14" s="8" t="str">
        <f>VLOOKUP($A14,'PT ORGANISMOS'!$B$5:$H$1025,7,FALSE)</f>
        <v>m</v>
      </c>
      <c r="E14" s="12">
        <v>2.2000000000000002</v>
      </c>
      <c r="F14" s="22">
        <f>VLOOKUP($B14,IN_01_26!$B:$E,4,)</f>
        <v>854.39589342534259</v>
      </c>
      <c r="G14" s="13">
        <f t="shared" si="0"/>
        <v>1879.6709655357538</v>
      </c>
      <c r="H14" s="8"/>
    </row>
    <row r="15" spans="1:8" s="2" customFormat="1" ht="13.5" customHeight="1" x14ac:dyDescent="0.25">
      <c r="A15" s="27"/>
      <c r="B15" s="35" t="s">
        <v>903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202</v>
      </c>
      <c r="B16" s="39" t="str">
        <f>VLOOKUP($A16,'PT ORGANISMOS'!$B$5:$H$1025,4,FALSE)</f>
        <v>mo.006</v>
      </c>
      <c r="C16" s="7" t="str">
        <f>VLOOKUP($A16,'PT ORGANISMOS'!$B$5:$H$1025,3,FALSE)</f>
        <v>CUADRILLA TIPO UOCRA</v>
      </c>
      <c r="D16" s="8" t="str">
        <f>VLOOKUP($A16,'PT ORGANISMOS'!$B$5:$H$1025,7,FALSE)</f>
        <v>h</v>
      </c>
      <c r="E16" s="12">
        <v>2.95</v>
      </c>
      <c r="F16" s="22">
        <f>VLOOKUP($B16,IN_01_26!$B:$E,4,)</f>
        <v>8869.9805581818182</v>
      </c>
      <c r="G16" s="13">
        <f>F16*E16</f>
        <v>26166.442646636366</v>
      </c>
      <c r="H16" s="8"/>
    </row>
    <row r="17" spans="1:8" s="2" customFormat="1" ht="13.5" customHeight="1" x14ac:dyDescent="0.25">
      <c r="A17" s="27"/>
      <c r="B17" s="35" t="s">
        <v>904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30">
        <v>75</v>
      </c>
      <c r="B18" s="40" t="str">
        <f>VLOOKUP($A18,'PT ORGANISMOS'!$B$5:$H$1025,4,FALSE)</f>
        <v>eq.012</v>
      </c>
      <c r="C18" s="14" t="str">
        <f>VLOOKUP($A18,'PT ORGANISMOS'!$B$5:$H$1025,3,FALSE)</f>
        <v>CAMIÓN VOLCADOR 140 H.P.</v>
      </c>
      <c r="D18" s="15" t="str">
        <f>VLOOKUP($A18,'PT ORGANISMOS'!$B$5:$H$1025,7,FALSE)</f>
        <v>h</v>
      </c>
      <c r="E18" s="31">
        <v>8.0000000000000002E-3</v>
      </c>
      <c r="F18" s="24">
        <f>VLOOKUP($B18,IN_01_26!$B:$E,4,)</f>
        <v>125749.3150135278</v>
      </c>
      <c r="G18" s="17">
        <f>F18*E18</f>
        <v>1005.9945201082224</v>
      </c>
      <c r="H18" s="15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1" spans="1:8" s="2" customFormat="1" ht="15.75" x14ac:dyDescent="0.25">
      <c r="A21" s="50" t="s">
        <v>1008</v>
      </c>
      <c r="B21" s="42" t="s">
        <v>1014</v>
      </c>
      <c r="C21" s="11"/>
      <c r="D21" s="45" t="s">
        <v>913</v>
      </c>
      <c r="E21" s="43" t="str">
        <f>A21</f>
        <v>0.33.05.A</v>
      </c>
      <c r="F21" s="45" t="s">
        <v>920</v>
      </c>
      <c r="G21" s="44">
        <f>SUM(G23:G34)</f>
        <v>68514.541135117906</v>
      </c>
      <c r="H21" s="8" t="s">
        <v>3</v>
      </c>
    </row>
    <row r="22" spans="1:8" s="2" customFormat="1" ht="15" x14ac:dyDescent="0.25">
      <c r="A22" s="28"/>
      <c r="B22" s="34" t="s">
        <v>909</v>
      </c>
      <c r="C22" s="18"/>
      <c r="D22" s="19" t="s">
        <v>914</v>
      </c>
      <c r="E22" s="19" t="s">
        <v>910</v>
      </c>
      <c r="F22" s="20" t="s">
        <v>911</v>
      </c>
      <c r="G22" s="20" t="s">
        <v>912</v>
      </c>
      <c r="H22" s="18"/>
    </row>
    <row r="23" spans="1:8" s="2" customFormat="1" ht="13.5" customHeight="1" x14ac:dyDescent="0.25">
      <c r="A23" s="29"/>
      <c r="B23" s="46" t="s">
        <v>902</v>
      </c>
      <c r="C23" s="25"/>
      <c r="D23" s="41"/>
      <c r="E23" s="47"/>
      <c r="F23" s="48"/>
      <c r="G23" s="49"/>
      <c r="H23" s="41"/>
    </row>
    <row r="24" spans="1:8" s="2" customFormat="1" ht="13.5" customHeight="1" x14ac:dyDescent="0.25">
      <c r="A24" s="27">
        <v>181</v>
      </c>
      <c r="B24" s="39" t="str">
        <f>VLOOKUP($A24,'PT ORGANISMOS'!$B$5:$H$1025,4,FALSE)</f>
        <v>li.006</v>
      </c>
      <c r="C24" s="7" t="str">
        <f>VLOOKUP($A24,'PT ORGANISMOS'!$B$5:$H$1025,3,FALSE)</f>
        <v xml:space="preserve">CEMENTO PORTLAND (PARA VARIACIÓN HISTÓRICA) </v>
      </c>
      <c r="D24" s="8" t="str">
        <f>VLOOKUP($A24,'PT ORGANISMOS'!$B$5:$H$1025,7,FALSE)</f>
        <v>kg</v>
      </c>
      <c r="E24" s="12">
        <v>4</v>
      </c>
      <c r="F24" s="22">
        <f>VLOOKUP($B24,IN_01_26!$B:$E,4,)</f>
        <v>675.22059721327219</v>
      </c>
      <c r="G24" s="13">
        <f t="shared" ref="G24:G30" si="1">F24*E24</f>
        <v>2700.8823888530887</v>
      </c>
      <c r="H24" s="8"/>
    </row>
    <row r="25" spans="1:8" s="2" customFormat="1" ht="13.5" customHeight="1" x14ac:dyDescent="0.25">
      <c r="A25" s="27">
        <v>179</v>
      </c>
      <c r="B25" s="39" t="str">
        <f>VLOOKUP($A25,'PT ORGANISMOS'!$B$5:$H$1025,4,FALSE)</f>
        <v>li.004</v>
      </c>
      <c r="C25" s="7" t="str">
        <f>VLOOKUP($A25,'PT ORGANISMOS'!$B$5:$H$1025,3,FALSE)</f>
        <v>CAL HIDRATADA EN BOLSA</v>
      </c>
      <c r="D25" s="8" t="str">
        <f>VLOOKUP($A25,'PT ORGANISMOS'!$B$5:$H$1025,7,FALSE)</f>
        <v>kg</v>
      </c>
      <c r="E25" s="12">
        <v>1.1000000000000001</v>
      </c>
      <c r="F25" s="22">
        <f>VLOOKUP($B25,IN_01_26!$B:$E,4,)</f>
        <v>325.47474492832379</v>
      </c>
      <c r="G25" s="13">
        <f t="shared" si="1"/>
        <v>358.02221942115619</v>
      </c>
      <c r="H25" s="8"/>
    </row>
    <row r="26" spans="1:8" s="2" customFormat="1" ht="13.5" customHeight="1" x14ac:dyDescent="0.25">
      <c r="A26" s="27">
        <v>187</v>
      </c>
      <c r="B26" s="39" t="str">
        <f>VLOOKUP($A26,'PT ORGANISMOS'!$B$5:$H$1025,4,FALSE)</f>
        <v>ma.006</v>
      </c>
      <c r="C26" s="7" t="str">
        <f>VLOOKUP($A26,'PT ORGANISMOS'!$B$5:$H$1025,3,FALSE)</f>
        <v>MADERA 1RA. PINO NACIONAL S/CEPILLAR</v>
      </c>
      <c r="D26" s="8" t="str">
        <f>VLOOKUP($A26,'PT ORGANISMOS'!$B$5:$H$1025,7,FALSE)</f>
        <v>m2</v>
      </c>
      <c r="E26" s="12">
        <v>0.5</v>
      </c>
      <c r="F26" s="22">
        <f>VLOOKUP($B26,IN_01_26!$B:$E,4,)</f>
        <v>16898.44273127351</v>
      </c>
      <c r="G26" s="13">
        <f t="shared" si="1"/>
        <v>8449.2213656367549</v>
      </c>
      <c r="H26" s="8"/>
    </row>
    <row r="27" spans="1:8" s="2" customFormat="1" ht="13.5" customHeight="1" x14ac:dyDescent="0.25">
      <c r="A27" s="27">
        <v>5</v>
      </c>
      <c r="B27" s="39" t="str">
        <f>VLOOKUP($A27,'PT ORGANISMOS'!$B$5:$H$1025,4,FALSE)</f>
        <v>ac.034</v>
      </c>
      <c r="C27" s="7" t="str">
        <f>VLOOKUP($A27,'PT ORGANISMOS'!$B$5:$H$1025,3,FALSE)</f>
        <v>METAL DESPLEGADO 0.75MX2.00M.</v>
      </c>
      <c r="D27" s="8" t="str">
        <f>VLOOKUP($A27,'PT ORGANISMOS'!$B$5:$H$1025,7,FALSE)</f>
        <v>u</v>
      </c>
      <c r="E27" s="12">
        <v>1.31</v>
      </c>
      <c r="F27" s="22">
        <f>VLOOKUP($B27,IN_01_26!$B:$E,4,)</f>
        <v>4763.5326896004208</v>
      </c>
      <c r="G27" s="13">
        <f t="shared" si="1"/>
        <v>6240.2278233765519</v>
      </c>
      <c r="H27" s="8"/>
    </row>
    <row r="28" spans="1:8" s="2" customFormat="1" ht="13.5" customHeight="1" x14ac:dyDescent="0.25">
      <c r="A28" s="27">
        <v>31</v>
      </c>
      <c r="B28" s="39" t="str">
        <f>VLOOKUP($A28,'PT ORGANISMOS'!$B$5:$H$1025,4,FALSE)</f>
        <v>ar.001</v>
      </c>
      <c r="C28" s="7" t="str">
        <f>VLOOKUP($A28,'PT ORGANISMOS'!$B$5:$H$1025,3,FALSE)</f>
        <v>ARENA GRUESA</v>
      </c>
      <c r="D28" s="8" t="str">
        <f>VLOOKUP($A28,'PT ORGANISMOS'!$B$5:$H$1025,7,FALSE)</f>
        <v>m3</v>
      </c>
      <c r="E28" s="12">
        <v>6.0000000000000001E-3</v>
      </c>
      <c r="F28" s="22">
        <f>VLOOKUP($B28,IN_01_26!$B:$E,4,)</f>
        <v>18208.846056485665</v>
      </c>
      <c r="G28" s="13">
        <f t="shared" si="1"/>
        <v>109.253076338914</v>
      </c>
      <c r="H28" s="8"/>
    </row>
    <row r="29" spans="1:8" s="2" customFormat="1" ht="13.5" customHeight="1" x14ac:dyDescent="0.25">
      <c r="A29" s="27">
        <v>183</v>
      </c>
      <c r="B29" s="39" t="str">
        <f>VLOOKUP($A29,'PT ORGANISMOS'!$B$5:$H$1025,4,FALSE)</f>
        <v>li.009</v>
      </c>
      <c r="C29" s="7" t="str">
        <f>VLOOKUP($A29,'PT ORGANISMOS'!$B$5:$H$1025,3,FALSE)</f>
        <v>YESO BLANCO</v>
      </c>
      <c r="D29" s="8" t="str">
        <f>VLOOKUP($A29,'PT ORGANISMOS'!$B$5:$H$1025,7,FALSE)</f>
        <v>kg</v>
      </c>
      <c r="E29" s="12">
        <v>18</v>
      </c>
      <c r="F29" s="22">
        <f>VLOOKUP($B29,IN_01_26!$B:$E,4,)</f>
        <v>1200.2681182895055</v>
      </c>
      <c r="G29" s="13">
        <f t="shared" si="1"/>
        <v>21604.826129211098</v>
      </c>
      <c r="H29" s="8"/>
    </row>
    <row r="30" spans="1:8" s="2" customFormat="1" ht="13.5" customHeight="1" x14ac:dyDescent="0.25">
      <c r="A30" s="27">
        <v>190</v>
      </c>
      <c r="B30" s="39" t="str">
        <f>VLOOKUP($A30,'PT ORGANISMOS'!$B$5:$H$1025,4,FALSE)</f>
        <v>ma.015</v>
      </c>
      <c r="C30" s="7" t="str">
        <f>VLOOKUP($A30,'PT ORGANISMOS'!$B$5:$H$1025,3,FALSE)</f>
        <v>LISTONES PINO 1X2"</v>
      </c>
      <c r="D30" s="8" t="str">
        <f>VLOOKUP($A30,'PT ORGANISMOS'!$B$5:$H$1025,7,FALSE)</f>
        <v>m</v>
      </c>
      <c r="E30" s="12">
        <v>2.2000000000000002</v>
      </c>
      <c r="F30" s="22">
        <f>VLOOKUP($B30,IN_01_26!$B:$E,4,)</f>
        <v>854.39589342534259</v>
      </c>
      <c r="G30" s="13">
        <f t="shared" si="1"/>
        <v>1879.6709655357538</v>
      </c>
      <c r="H30" s="8"/>
    </row>
    <row r="31" spans="1:8" s="2" customFormat="1" ht="13.5" customHeight="1" x14ac:dyDescent="0.25">
      <c r="A31" s="27"/>
      <c r="B31" s="35" t="s">
        <v>903</v>
      </c>
      <c r="C31" s="7"/>
      <c r="D31" s="8"/>
      <c r="E31" s="12"/>
      <c r="F31" s="22"/>
      <c r="G31" s="13"/>
      <c r="H31" s="8"/>
    </row>
    <row r="32" spans="1:8" s="2" customFormat="1" ht="13.5" customHeight="1" x14ac:dyDescent="0.25">
      <c r="A32" s="27">
        <v>202</v>
      </c>
      <c r="B32" s="39" t="str">
        <f>VLOOKUP($A32,'PT ORGANISMOS'!$B$5:$H$1025,4,FALSE)</f>
        <v>mo.006</v>
      </c>
      <c r="C32" s="7" t="str">
        <f>VLOOKUP($A32,'PT ORGANISMOS'!$B$5:$H$1025,3,FALSE)</f>
        <v>CUADRILLA TIPO UOCRA</v>
      </c>
      <c r="D32" s="8" t="str">
        <f>VLOOKUP($A32,'PT ORGANISMOS'!$B$5:$H$1025,7,FALSE)</f>
        <v>h</v>
      </c>
      <c r="E32" s="12">
        <v>2.95</v>
      </c>
      <c r="F32" s="22">
        <f>VLOOKUP($B32,IN_01_26!$B:$E,4,)</f>
        <v>8869.9805581818182</v>
      </c>
      <c r="G32" s="13">
        <f>F32*E32</f>
        <v>26166.442646636366</v>
      </c>
      <c r="H32" s="8"/>
    </row>
    <row r="33" spans="1:8" s="2" customFormat="1" ht="13.5" customHeight="1" x14ac:dyDescent="0.25">
      <c r="A33" s="27"/>
      <c r="B33" s="35" t="s">
        <v>904</v>
      </c>
      <c r="C33" s="7"/>
      <c r="D33" s="8"/>
      <c r="E33" s="12"/>
      <c r="F33" s="22"/>
      <c r="G33" s="13"/>
      <c r="H33" s="8"/>
    </row>
    <row r="34" spans="1:8" s="2" customFormat="1" ht="13.5" customHeight="1" x14ac:dyDescent="0.25">
      <c r="A34" s="30">
        <v>75</v>
      </c>
      <c r="B34" s="40" t="str">
        <f>VLOOKUP($A34,'PT ORGANISMOS'!$B$5:$H$1025,4,FALSE)</f>
        <v>eq.012</v>
      </c>
      <c r="C34" s="14" t="str">
        <f>VLOOKUP($A34,'PT ORGANISMOS'!$B$5:$H$1025,3,FALSE)</f>
        <v>CAMIÓN VOLCADOR 140 H.P.</v>
      </c>
      <c r="D34" s="15" t="str">
        <f>VLOOKUP($A34,'PT ORGANISMOS'!$B$5:$H$1025,7,FALSE)</f>
        <v>h</v>
      </c>
      <c r="E34" s="31">
        <v>8.0000000000000002E-3</v>
      </c>
      <c r="F34" s="24">
        <f>VLOOKUP($B34,IN_01_26!$B:$E,4,)</f>
        <v>125749.3150135278</v>
      </c>
      <c r="G34" s="17">
        <f>F34*E34</f>
        <v>1005.9945201082224</v>
      </c>
      <c r="H34" s="15"/>
    </row>
    <row r="37" spans="1:8" s="2" customFormat="1" ht="15.75" x14ac:dyDescent="0.25">
      <c r="A37" s="50" t="s">
        <v>1009</v>
      </c>
      <c r="B37" s="42" t="s">
        <v>1015</v>
      </c>
      <c r="C37" s="11"/>
      <c r="D37" s="45" t="s">
        <v>913</v>
      </c>
      <c r="E37" s="43" t="str">
        <f>A37</f>
        <v>0.33.10.A</v>
      </c>
      <c r="F37" s="45" t="s">
        <v>920</v>
      </c>
      <c r="G37" s="44">
        <f>SUM(G39:G44)</f>
        <v>47473.308279636825</v>
      </c>
      <c r="H37" s="8" t="s">
        <v>3</v>
      </c>
    </row>
    <row r="38" spans="1:8" s="2" customFormat="1" ht="15" x14ac:dyDescent="0.25">
      <c r="A38" s="28"/>
      <c r="B38" s="34" t="s">
        <v>909</v>
      </c>
      <c r="C38" s="18"/>
      <c r="D38" s="19" t="s">
        <v>914</v>
      </c>
      <c r="E38" s="19" t="s">
        <v>910</v>
      </c>
      <c r="F38" s="20" t="s">
        <v>911</v>
      </c>
      <c r="G38" s="20" t="s">
        <v>912</v>
      </c>
      <c r="H38" s="18"/>
    </row>
    <row r="39" spans="1:8" s="2" customFormat="1" ht="13.5" customHeight="1" x14ac:dyDescent="0.25">
      <c r="A39" s="29"/>
      <c r="B39" s="46" t="s">
        <v>902</v>
      </c>
      <c r="C39" s="25"/>
      <c r="D39" s="41"/>
      <c r="E39" s="47"/>
      <c r="F39" s="48"/>
      <c r="G39" s="49"/>
      <c r="H39" s="41"/>
    </row>
    <row r="40" spans="1:8" s="2" customFormat="1" ht="13.5" customHeight="1" x14ac:dyDescent="0.25">
      <c r="A40" s="27">
        <v>187</v>
      </c>
      <c r="B40" s="39" t="str">
        <f>VLOOKUP($A40,'PT ORGANISMOS'!$B$5:$H$1025,4,FALSE)</f>
        <v>ma.006</v>
      </c>
      <c r="C40" s="7" t="str">
        <f>VLOOKUP($A40,'PT ORGANISMOS'!$B$5:$H$1025,3,FALSE)</f>
        <v>MADERA 1RA. PINO NACIONAL S/CEPILLAR</v>
      </c>
      <c r="D40" s="8" t="str">
        <f>VLOOKUP($A40,'PT ORGANISMOS'!$B$5:$H$1025,7,FALSE)</f>
        <v>m2</v>
      </c>
      <c r="E40" s="12">
        <v>1.7</v>
      </c>
      <c r="F40" s="22">
        <f>VLOOKUP($B40,IN_01_26!$B:$E,4,)</f>
        <v>16898.44273127351</v>
      </c>
      <c r="G40" s="13">
        <f>F40*E40</f>
        <v>28727.352643164966</v>
      </c>
      <c r="H40" s="8"/>
    </row>
    <row r="41" spans="1:8" s="2" customFormat="1" ht="13.5" customHeight="1" x14ac:dyDescent="0.25">
      <c r="A41" s="27"/>
      <c r="B41" s="35" t="s">
        <v>903</v>
      </c>
      <c r="C41" s="7"/>
      <c r="D41" s="8"/>
      <c r="E41" s="12"/>
      <c r="F41" s="21"/>
      <c r="G41" s="13"/>
      <c r="H41" s="8"/>
    </row>
    <row r="42" spans="1:8" s="2" customFormat="1" ht="13.5" customHeight="1" x14ac:dyDescent="0.25">
      <c r="A42" s="27">
        <v>202</v>
      </c>
      <c r="B42" s="39" t="str">
        <f>VLOOKUP($A42,'PT ORGANISMOS'!$B$5:$H$1025,4,FALSE)</f>
        <v>mo.006</v>
      </c>
      <c r="C42" s="7" t="str">
        <f>VLOOKUP($A42,'PT ORGANISMOS'!$B$5:$H$1025,3,FALSE)</f>
        <v>CUADRILLA TIPO UOCRA</v>
      </c>
      <c r="D42" s="8" t="str">
        <f>VLOOKUP($A42,'PT ORGANISMOS'!$B$5:$H$1025,7,FALSE)</f>
        <v>h</v>
      </c>
      <c r="E42" s="12">
        <v>2</v>
      </c>
      <c r="F42" s="22">
        <f>VLOOKUP($B42,IN_01_26!$B:$E,4,)</f>
        <v>8869.9805581818182</v>
      </c>
      <c r="G42" s="13">
        <f>F42*E42</f>
        <v>17739.961116363636</v>
      </c>
      <c r="H42" s="8"/>
    </row>
    <row r="43" spans="1:8" s="2" customFormat="1" ht="13.5" customHeight="1" x14ac:dyDescent="0.25">
      <c r="A43" s="27"/>
      <c r="B43" s="35" t="s">
        <v>904</v>
      </c>
      <c r="C43" s="7"/>
      <c r="D43" s="8"/>
      <c r="E43" s="12"/>
      <c r="F43" s="22"/>
      <c r="G43" s="13"/>
      <c r="H43" s="8"/>
    </row>
    <row r="44" spans="1:8" s="2" customFormat="1" ht="13.5" customHeight="1" x14ac:dyDescent="0.25">
      <c r="A44" s="30">
        <v>75</v>
      </c>
      <c r="B44" s="40" t="str">
        <f>VLOOKUP($A44,'PT ORGANISMOS'!$B$5:$H$1025,4,FALSE)</f>
        <v>eq.012</v>
      </c>
      <c r="C44" s="14" t="str">
        <f>VLOOKUP($A44,'PT ORGANISMOS'!$B$5:$H$1025,3,FALSE)</f>
        <v>CAMIÓN VOLCADOR 140 H.P.</v>
      </c>
      <c r="D44" s="15" t="str">
        <f>VLOOKUP($A44,'PT ORGANISMOS'!$B$5:$H$1025,7,FALSE)</f>
        <v>h</v>
      </c>
      <c r="E44" s="31">
        <v>8.0000000000000002E-3</v>
      </c>
      <c r="F44" s="24">
        <f>VLOOKUP($B44,IN_01_26!$B:$E,4,)</f>
        <v>125749.3150135278</v>
      </c>
      <c r="G44" s="17">
        <f>F44*E44</f>
        <v>1005.9945201082224</v>
      </c>
      <c r="H44" s="15"/>
    </row>
    <row r="47" spans="1:8" s="2" customFormat="1" ht="15.75" x14ac:dyDescent="0.25">
      <c r="A47" s="50" t="s">
        <v>1010</v>
      </c>
      <c r="B47" s="42" t="s">
        <v>1016</v>
      </c>
      <c r="C47" s="11"/>
      <c r="D47" s="45" t="s">
        <v>913</v>
      </c>
      <c r="E47" s="43" t="str">
        <f>A47</f>
        <v>0.33.15.A</v>
      </c>
      <c r="F47" s="45" t="s">
        <v>920</v>
      </c>
      <c r="G47" s="44">
        <f>SUM(G49:G55)</f>
        <v>90817.575475260644</v>
      </c>
      <c r="H47" s="8" t="s">
        <v>3</v>
      </c>
    </row>
    <row r="48" spans="1:8" s="2" customFormat="1" ht="15" x14ac:dyDescent="0.25">
      <c r="A48" s="28"/>
      <c r="B48" s="34" t="s">
        <v>909</v>
      </c>
      <c r="C48" s="18"/>
      <c r="D48" s="19" t="s">
        <v>914</v>
      </c>
      <c r="E48" s="19" t="s">
        <v>910</v>
      </c>
      <c r="F48" s="20" t="s">
        <v>911</v>
      </c>
      <c r="G48" s="20" t="s">
        <v>912</v>
      </c>
      <c r="H48" s="18"/>
    </row>
    <row r="49" spans="1:8" s="2" customFormat="1" ht="13.5" customHeight="1" x14ac:dyDescent="0.25">
      <c r="A49" s="29"/>
      <c r="B49" s="46" t="s">
        <v>902</v>
      </c>
      <c r="C49" s="25"/>
      <c r="D49" s="41"/>
      <c r="E49" s="47"/>
      <c r="F49" s="48"/>
      <c r="G49" s="49"/>
      <c r="H49" s="41"/>
    </row>
    <row r="50" spans="1:8" s="2" customFormat="1" ht="13.5" customHeight="1" x14ac:dyDescent="0.25">
      <c r="A50" s="27">
        <v>54</v>
      </c>
      <c r="B50" s="39" t="str">
        <f>VLOOKUP($A50,'PT ORGANISMOS'!$B$5:$H$1025,4,FALSE)</f>
        <v>ch.020</v>
      </c>
      <c r="C50" s="7" t="str">
        <f>VLOOKUP($A50,'PT ORGANISMOS'!$B$5:$H$1025,3,FALSE)</f>
        <v>PERFIL CHAPA GALV. SOLERA DE 35 MM X 2,60 M</v>
      </c>
      <c r="D50" s="8" t="str">
        <f>VLOOKUP($A50,'PT ORGANISMOS'!$B$5:$H$1025,7,FALSE)</f>
        <v>u</v>
      </c>
      <c r="E50" s="12">
        <v>4.7</v>
      </c>
      <c r="F50" s="22">
        <f>VLOOKUP($B50,IN_01_26!$B:$E,4,)</f>
        <v>11464.335700459669</v>
      </c>
      <c r="G50" s="13">
        <f>F50*E50</f>
        <v>53882.377792160449</v>
      </c>
      <c r="H50" s="8"/>
    </row>
    <row r="51" spans="1:8" s="2" customFormat="1" ht="13.5" customHeight="1" x14ac:dyDescent="0.25">
      <c r="A51" s="27">
        <v>223</v>
      </c>
      <c r="B51" s="39" t="str">
        <f>VLOOKUP($A51,'PT ORGANISMOS'!$B$5:$H$1025,4,FALSE)</f>
        <v>pl.001</v>
      </c>
      <c r="C51" s="7" t="str">
        <f>VLOOKUP($A51,'PT ORGANISMOS'!$B$5:$H$1025,3,FALSE)</f>
        <v>PLACA DURLOCK 1.20MX2.40M 9,5MM</v>
      </c>
      <c r="D51" s="8" t="str">
        <f>VLOOKUP($A51,'PT ORGANISMOS'!$B$5:$H$1025,7,FALSE)</f>
        <v>u</v>
      </c>
      <c r="E51" s="12">
        <v>1.1000000000000001</v>
      </c>
      <c r="F51" s="22">
        <f>VLOOKUP($B51,IN_01_26!$B:$E,4,)</f>
        <v>20110.213696059203</v>
      </c>
      <c r="G51" s="13">
        <f>F51*E51</f>
        <v>22121.235065665125</v>
      </c>
      <c r="H51" s="8"/>
    </row>
    <row r="52" spans="1:8" s="2" customFormat="1" ht="13.5" customHeight="1" x14ac:dyDescent="0.25">
      <c r="A52" s="27"/>
      <c r="B52" s="35" t="s">
        <v>903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27">
        <v>202</v>
      </c>
      <c r="B53" s="39" t="str">
        <f>VLOOKUP($A53,'PT ORGANISMOS'!$B$5:$H$1025,4,FALSE)</f>
        <v>mo.006</v>
      </c>
      <c r="C53" s="7" t="str">
        <f>VLOOKUP($A53,'PT ORGANISMOS'!$B$5:$H$1025,3,FALSE)</f>
        <v>CUADRILLA TIPO UOCRA</v>
      </c>
      <c r="D53" s="8" t="str">
        <f>VLOOKUP($A53,'PT ORGANISMOS'!$B$5:$H$1025,7,FALSE)</f>
        <v>h</v>
      </c>
      <c r="E53" s="12">
        <v>1.5</v>
      </c>
      <c r="F53" s="22">
        <f>VLOOKUP($B53,IN_01_26!$B:$E,4,)</f>
        <v>8869.9805581818182</v>
      </c>
      <c r="G53" s="13">
        <f>F53*E53</f>
        <v>13304.970837272727</v>
      </c>
      <c r="H53" s="8"/>
    </row>
    <row r="54" spans="1:8" s="2" customFormat="1" ht="13.5" customHeight="1" x14ac:dyDescent="0.25">
      <c r="A54" s="27"/>
      <c r="B54" s="35" t="s">
        <v>904</v>
      </c>
      <c r="C54" s="7"/>
      <c r="D54" s="8"/>
      <c r="E54" s="12"/>
      <c r="F54" s="22"/>
      <c r="G54" s="13"/>
      <c r="H54" s="8"/>
    </row>
    <row r="55" spans="1:8" s="2" customFormat="1" ht="13.5" customHeight="1" x14ac:dyDescent="0.25">
      <c r="A55" s="30">
        <v>75</v>
      </c>
      <c r="B55" s="40" t="str">
        <f>VLOOKUP($A55,'PT ORGANISMOS'!$B$5:$H$1025,4,FALSE)</f>
        <v>eq.012</v>
      </c>
      <c r="C55" s="14" t="str">
        <f>VLOOKUP($A55,'PT ORGANISMOS'!$B$5:$H$1025,3,FALSE)</f>
        <v>CAMIÓN VOLCADOR 140 H.P.</v>
      </c>
      <c r="D55" s="15" t="str">
        <f>VLOOKUP($A55,'PT ORGANISMOS'!$B$5:$H$1025,7,FALSE)</f>
        <v>h</v>
      </c>
      <c r="E55" s="31">
        <v>1.2E-2</v>
      </c>
      <c r="F55" s="24">
        <f>VLOOKUP($B55,IN_01_26!$B:$E,4,)</f>
        <v>125749.3150135278</v>
      </c>
      <c r="G55" s="17">
        <f>F55*E55</f>
        <v>1508.9917801623335</v>
      </c>
      <c r="H55" s="15"/>
    </row>
    <row r="58" spans="1:8" s="2" customFormat="1" ht="15.75" x14ac:dyDescent="0.25">
      <c r="A58" s="50" t="s">
        <v>1011</v>
      </c>
      <c r="B58" s="42" t="s">
        <v>1017</v>
      </c>
      <c r="C58" s="11"/>
      <c r="D58" s="45" t="s">
        <v>913</v>
      </c>
      <c r="E58" s="43" t="str">
        <f>A58</f>
        <v>0.33.30.A</v>
      </c>
      <c r="F58" s="45" t="s">
        <v>920</v>
      </c>
      <c r="G58" s="44">
        <f>SUM(G60:G67)</f>
        <v>22260.932195231271</v>
      </c>
      <c r="H58" s="8" t="s">
        <v>3</v>
      </c>
    </row>
    <row r="59" spans="1:8" s="2" customFormat="1" ht="15" x14ac:dyDescent="0.25">
      <c r="A59" s="28"/>
      <c r="B59" s="34" t="s">
        <v>909</v>
      </c>
      <c r="C59" s="18"/>
      <c r="D59" s="19" t="s">
        <v>914</v>
      </c>
      <c r="E59" s="19" t="s">
        <v>910</v>
      </c>
      <c r="F59" s="20" t="s">
        <v>911</v>
      </c>
      <c r="G59" s="20" t="s">
        <v>912</v>
      </c>
      <c r="H59" s="18"/>
    </row>
    <row r="60" spans="1:8" s="2" customFormat="1" ht="13.5" customHeight="1" x14ac:dyDescent="0.25">
      <c r="A60" s="29"/>
      <c r="B60" s="46" t="s">
        <v>902</v>
      </c>
      <c r="C60" s="25"/>
      <c r="D60" s="41"/>
      <c r="E60" s="47"/>
      <c r="F60" s="48"/>
      <c r="G60" s="49"/>
      <c r="H60" s="41"/>
    </row>
    <row r="61" spans="1:8" s="2" customFormat="1" ht="13.5" customHeight="1" x14ac:dyDescent="0.25">
      <c r="A61" s="27">
        <v>181</v>
      </c>
      <c r="B61" s="39" t="str">
        <f>VLOOKUP($A61,'PT ORGANISMOS'!$B$5:$H$1025,4,FALSE)</f>
        <v>li.006</v>
      </c>
      <c r="C61" s="7" t="str">
        <f>VLOOKUP($A61,'PT ORGANISMOS'!$B$5:$H$1025,3,FALSE)</f>
        <v xml:space="preserve">CEMENTO PORTLAND (PARA VARIACIÓN HISTÓRICA) </v>
      </c>
      <c r="D61" s="8" t="str">
        <f>VLOOKUP($A61,'PT ORGANISMOS'!$B$5:$H$1025,7,FALSE)</f>
        <v>kg</v>
      </c>
      <c r="E61" s="12">
        <v>6</v>
      </c>
      <c r="F61" s="22">
        <f>VLOOKUP($B61,IN_01_26!$B:$E,4,)</f>
        <v>675.22059721327219</v>
      </c>
      <c r="G61" s="13">
        <f>F61*E61</f>
        <v>4051.3235832796331</v>
      </c>
      <c r="H61" s="8"/>
    </row>
    <row r="62" spans="1:8" s="2" customFormat="1" ht="13.5" customHeight="1" x14ac:dyDescent="0.25">
      <c r="A62" s="27">
        <v>179</v>
      </c>
      <c r="B62" s="39" t="str">
        <f>VLOOKUP($A62,'PT ORGANISMOS'!$B$5:$H$1025,4,FALSE)</f>
        <v>li.004</v>
      </c>
      <c r="C62" s="7" t="str">
        <f>VLOOKUP($A62,'PT ORGANISMOS'!$B$5:$H$1025,3,FALSE)</f>
        <v>CAL HIDRATADA EN BOLSA</v>
      </c>
      <c r="D62" s="8" t="str">
        <f>VLOOKUP($A62,'PT ORGANISMOS'!$B$5:$H$1025,7,FALSE)</f>
        <v>kg</v>
      </c>
      <c r="E62" s="12">
        <v>4</v>
      </c>
      <c r="F62" s="22">
        <f>VLOOKUP($B62,IN_01_26!$B:$E,4,)</f>
        <v>325.47474492832379</v>
      </c>
      <c r="G62" s="13">
        <f>F62*E62</f>
        <v>1301.8989797132951</v>
      </c>
      <c r="H62" s="8"/>
    </row>
    <row r="63" spans="1:8" s="2" customFormat="1" ht="13.5" customHeight="1" x14ac:dyDescent="0.25">
      <c r="A63" s="27">
        <v>31</v>
      </c>
      <c r="B63" s="39" t="str">
        <f>VLOOKUP($A63,'PT ORGANISMOS'!$B$5:$H$1025,4,FALSE)</f>
        <v>ar.001</v>
      </c>
      <c r="C63" s="7" t="str">
        <f>VLOOKUP($A63,'PT ORGANISMOS'!$B$5:$H$1025,3,FALSE)</f>
        <v>ARENA GRUESA</v>
      </c>
      <c r="D63" s="8" t="str">
        <f>VLOOKUP($A63,'PT ORGANISMOS'!$B$5:$H$1025,7,FALSE)</f>
        <v>m3</v>
      </c>
      <c r="E63" s="32">
        <v>2.5000000000000001E-2</v>
      </c>
      <c r="F63" s="22">
        <f>VLOOKUP($B63,IN_01_26!$B:$E,4,)</f>
        <v>18208.846056485665</v>
      </c>
      <c r="G63" s="13">
        <f>F63*E63</f>
        <v>455.22115141214164</v>
      </c>
      <c r="H63" s="8"/>
    </row>
    <row r="64" spans="1:8" s="2" customFormat="1" ht="13.5" customHeight="1" x14ac:dyDescent="0.25">
      <c r="A64" s="27"/>
      <c r="B64" s="35" t="s">
        <v>903</v>
      </c>
      <c r="C64" s="7"/>
      <c r="D64" s="8"/>
      <c r="E64" s="12"/>
      <c r="F64" s="22"/>
      <c r="G64" s="13"/>
      <c r="H64" s="8"/>
    </row>
    <row r="65" spans="1:8" s="2" customFormat="1" ht="13.5" customHeight="1" x14ac:dyDescent="0.25">
      <c r="A65" s="27">
        <v>202</v>
      </c>
      <c r="B65" s="39" t="str">
        <f>VLOOKUP($A65,'PT ORGANISMOS'!$B$5:$H$1025,4,FALSE)</f>
        <v>mo.006</v>
      </c>
      <c r="C65" s="7" t="str">
        <f>VLOOKUP($A65,'PT ORGANISMOS'!$B$5:$H$1025,3,FALSE)</f>
        <v>CUADRILLA TIPO UOCRA</v>
      </c>
      <c r="D65" s="8" t="str">
        <f>VLOOKUP($A65,'PT ORGANISMOS'!$B$5:$H$1025,7,FALSE)</f>
        <v>h</v>
      </c>
      <c r="E65" s="12">
        <v>1.82</v>
      </c>
      <c r="F65" s="22">
        <f>VLOOKUP($B65,IN_01_26!$B:$E,4,)</f>
        <v>8869.9805581818182</v>
      </c>
      <c r="G65" s="13">
        <f>F65*E65</f>
        <v>16143.36461589091</v>
      </c>
      <c r="H65" s="8"/>
    </row>
    <row r="66" spans="1:8" s="2" customFormat="1" ht="13.5" customHeight="1" x14ac:dyDescent="0.25">
      <c r="A66" s="27"/>
      <c r="B66" s="35" t="s">
        <v>904</v>
      </c>
      <c r="C66" s="7"/>
      <c r="D66" s="8"/>
      <c r="E66" s="12"/>
      <c r="F66" s="22"/>
      <c r="G66" s="13"/>
      <c r="H66" s="8"/>
    </row>
    <row r="67" spans="1:8" s="2" customFormat="1" ht="13.5" customHeight="1" x14ac:dyDescent="0.25">
      <c r="A67" s="30">
        <v>83</v>
      </c>
      <c r="B67" s="40" t="str">
        <f>VLOOKUP($A67,'PT ORGANISMOS'!$B$5:$H$1025,4,FALSE)</f>
        <v>eq.020</v>
      </c>
      <c r="C67" s="14" t="str">
        <f>VLOOKUP($A67,'PT ORGANISMOS'!$B$5:$H$1025,3,FALSE)</f>
        <v>MIXER HORMIGÓN 5 M3</v>
      </c>
      <c r="D67" s="15" t="str">
        <f>VLOOKUP($A67,'PT ORGANISMOS'!$B$5:$H$1025,7,FALSE)</f>
        <v>h</v>
      </c>
      <c r="E67" s="65">
        <v>1.5E-3</v>
      </c>
      <c r="F67" s="24">
        <f>VLOOKUP($B67,IN_01_26!$B:$E,4,)</f>
        <v>206082.57662352908</v>
      </c>
      <c r="G67" s="17">
        <f>F67*E67</f>
        <v>309.12386493529362</v>
      </c>
      <c r="H67" s="15"/>
    </row>
    <row r="70" spans="1:8" s="2" customFormat="1" ht="15.75" x14ac:dyDescent="0.25">
      <c r="A70" s="50" t="s">
        <v>1012</v>
      </c>
      <c r="B70" s="42" t="s">
        <v>1018</v>
      </c>
      <c r="C70" s="11"/>
      <c r="D70" s="45" t="s">
        <v>913</v>
      </c>
      <c r="E70" s="43" t="str">
        <f>A70</f>
        <v>0.33.35.A</v>
      </c>
      <c r="F70" s="45" t="s">
        <v>920</v>
      </c>
      <c r="G70" s="44">
        <f>SUM(G72:G77)</f>
        <v>39798.168914146496</v>
      </c>
      <c r="H70" s="8" t="s">
        <v>3</v>
      </c>
    </row>
    <row r="71" spans="1:8" s="2" customFormat="1" ht="15" x14ac:dyDescent="0.25">
      <c r="A71" s="28"/>
      <c r="B71" s="34" t="s">
        <v>909</v>
      </c>
      <c r="C71" s="18"/>
      <c r="D71" s="19" t="s">
        <v>914</v>
      </c>
      <c r="E71" s="19" t="s">
        <v>910</v>
      </c>
      <c r="F71" s="20" t="s">
        <v>911</v>
      </c>
      <c r="G71" s="20" t="s">
        <v>912</v>
      </c>
      <c r="H71" s="18"/>
    </row>
    <row r="72" spans="1:8" s="2" customFormat="1" ht="13.5" customHeight="1" x14ac:dyDescent="0.25">
      <c r="A72" s="29"/>
      <c r="B72" s="46" t="s">
        <v>902</v>
      </c>
      <c r="C72" s="25"/>
      <c r="D72" s="41"/>
      <c r="E72" s="47"/>
      <c r="F72" s="48"/>
      <c r="G72" s="49"/>
      <c r="H72" s="41"/>
    </row>
    <row r="73" spans="1:8" s="2" customFormat="1" ht="13.5" customHeight="1" x14ac:dyDescent="0.25">
      <c r="A73" s="27">
        <v>183</v>
      </c>
      <c r="B73" s="39" t="str">
        <f>VLOOKUP($A73,'PT ORGANISMOS'!$B$5:$H$1025,4,FALSE)</f>
        <v>li.009</v>
      </c>
      <c r="C73" s="7" t="str">
        <f>VLOOKUP($A73,'PT ORGANISMOS'!$B$5:$H$1025,3,FALSE)</f>
        <v>YESO BLANCO</v>
      </c>
      <c r="D73" s="8" t="str">
        <f>VLOOKUP($A73,'PT ORGANISMOS'!$B$5:$H$1025,7,FALSE)</f>
        <v>kg</v>
      </c>
      <c r="E73" s="12">
        <v>18</v>
      </c>
      <c r="F73" s="22">
        <f>VLOOKUP($B73,IN_01_26!$B:$E,4,)</f>
        <v>1200.2681182895055</v>
      </c>
      <c r="G73" s="13">
        <f>F73*E73</f>
        <v>21604.826129211098</v>
      </c>
      <c r="H73" s="8"/>
    </row>
    <row r="74" spans="1:8" s="2" customFormat="1" ht="13.5" customHeight="1" x14ac:dyDescent="0.25">
      <c r="A74" s="27"/>
      <c r="B74" s="35" t="s">
        <v>903</v>
      </c>
      <c r="C74" s="7"/>
      <c r="D74" s="8"/>
      <c r="E74" s="12"/>
      <c r="F74" s="21"/>
      <c r="G74" s="13"/>
      <c r="H74" s="8"/>
    </row>
    <row r="75" spans="1:8" s="2" customFormat="1" ht="13.5" customHeight="1" x14ac:dyDescent="0.25">
      <c r="A75" s="27">
        <v>202</v>
      </c>
      <c r="B75" s="39" t="str">
        <f>VLOOKUP($A75,'PT ORGANISMOS'!$B$5:$H$1025,4,FALSE)</f>
        <v>mo.006</v>
      </c>
      <c r="C75" s="7" t="str">
        <f>VLOOKUP($A75,'PT ORGANISMOS'!$B$5:$H$1025,3,FALSE)</f>
        <v>CUADRILLA TIPO UOCRA</v>
      </c>
      <c r="D75" s="8" t="str">
        <f>VLOOKUP($A75,'PT ORGANISMOS'!$B$5:$H$1025,7,FALSE)</f>
        <v>h</v>
      </c>
      <c r="E75" s="12">
        <v>2</v>
      </c>
      <c r="F75" s="22">
        <f>VLOOKUP($B75,IN_01_26!$B:$E,4,)</f>
        <v>8869.9805581818182</v>
      </c>
      <c r="G75" s="13">
        <f>F75*E75</f>
        <v>17739.961116363636</v>
      </c>
      <c r="H75" s="8"/>
    </row>
    <row r="76" spans="1:8" s="2" customFormat="1" ht="13.5" customHeight="1" x14ac:dyDescent="0.25">
      <c r="A76" s="27"/>
      <c r="B76" s="35" t="s">
        <v>904</v>
      </c>
      <c r="C76" s="7"/>
      <c r="D76" s="8"/>
      <c r="E76" s="12"/>
      <c r="F76" s="22"/>
      <c r="G76" s="13"/>
      <c r="H76" s="8"/>
    </row>
    <row r="77" spans="1:8" s="2" customFormat="1" ht="13.5" customHeight="1" x14ac:dyDescent="0.25">
      <c r="A77" s="30">
        <v>83</v>
      </c>
      <c r="B77" s="40" t="str">
        <f>VLOOKUP($A77,'PT ORGANISMOS'!$B$5:$H$1025,4,FALSE)</f>
        <v>eq.020</v>
      </c>
      <c r="C77" s="14" t="str">
        <f>VLOOKUP($A77,'PT ORGANISMOS'!$B$5:$H$1025,3,FALSE)</f>
        <v>MIXER HORMIGÓN 5 M3</v>
      </c>
      <c r="D77" s="15" t="str">
        <f>VLOOKUP($A77,'PT ORGANISMOS'!$B$5:$H$1025,7,FALSE)</f>
        <v>h</v>
      </c>
      <c r="E77" s="65">
        <v>2.2000000000000001E-3</v>
      </c>
      <c r="F77" s="24">
        <f>VLOOKUP($B77,IN_01_26!$B:$E,4,)</f>
        <v>206082.57662352908</v>
      </c>
      <c r="G77" s="17">
        <f>F77*E77</f>
        <v>453.38166857176401</v>
      </c>
      <c r="H77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36"/>
  <sheetViews>
    <sheetView view="pageLayout"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69.75" customHeight="1" x14ac:dyDescent="0.2"/>
    <row r="2" spans="1:8" s="1" customFormat="1" ht="33.75" customHeight="1" x14ac:dyDescent="0.35">
      <c r="A2" s="26"/>
      <c r="B2" s="346" t="str">
        <f>'PT ORGANISMOS'!A2</f>
        <v>Precios de ENERO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1019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1020</v>
      </c>
      <c r="B6" s="42" t="s">
        <v>1022</v>
      </c>
      <c r="C6" s="11"/>
      <c r="D6" s="45" t="s">
        <v>913</v>
      </c>
      <c r="E6" s="43" t="str">
        <f>A6</f>
        <v>0.36.30.A</v>
      </c>
      <c r="F6" s="45" t="s">
        <v>920</v>
      </c>
      <c r="G6" s="44">
        <f>SUM(G8:G13)</f>
        <v>4887.4745718814993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218</v>
      </c>
      <c r="B9" s="39" t="str">
        <f>VLOOKUP($A9,'PT ORGANISMOS'!$B$5:$H$1025,4,FALSE)</f>
        <v>pi.022</v>
      </c>
      <c r="C9" s="7" t="str">
        <f>VLOOKUP($A9,'PT ORGANISMOS'!$B$5:$H$1025,3,FALSE)</f>
        <v>SALPICADO PLÁSTICO BLANCO TIPO IGAM 30L</v>
      </c>
      <c r="D9" s="8" t="str">
        <f>VLOOKUP($A9,'PT ORGANISMOS'!$B$5:$H$1025,7,FALSE)</f>
        <v>kg</v>
      </c>
      <c r="E9" s="12">
        <v>2</v>
      </c>
      <c r="F9" s="22">
        <f>VLOOKUP($B9,IN_01_26!$B:$E,4,)</f>
        <v>1010.1989139017122</v>
      </c>
      <c r="G9" s="13">
        <f>F9*E9</f>
        <v>2020.3978278034244</v>
      </c>
      <c r="H9" s="8"/>
    </row>
    <row r="10" spans="1:8" s="2" customFormat="1" ht="13.5" customHeight="1" x14ac:dyDescent="0.25">
      <c r="A10" s="27"/>
      <c r="B10" s="35" t="s">
        <v>903</v>
      </c>
      <c r="C10" s="7"/>
      <c r="D10" s="8"/>
      <c r="E10" s="12"/>
      <c r="F10" s="21"/>
      <c r="G10" s="13"/>
      <c r="H10" s="8"/>
    </row>
    <row r="11" spans="1:8" s="2" customFormat="1" ht="13.5" customHeight="1" x14ac:dyDescent="0.25">
      <c r="A11" s="27">
        <v>202</v>
      </c>
      <c r="B11" s="39" t="str">
        <f>VLOOKUP($A11,'PT ORGANISMOS'!$B$5:$H$1025,4,FALSE)</f>
        <v>mo.006</v>
      </c>
      <c r="C11" s="7" t="str">
        <f>VLOOKUP($A11,'PT ORGANISMOS'!$B$5:$H$1025,3,FALSE)</f>
        <v>CUADRILLA TIPO UOCRA</v>
      </c>
      <c r="D11" s="8" t="str">
        <f>VLOOKUP($A11,'PT ORGANISMOS'!$B$5:$H$1025,7,FALSE)</f>
        <v>h</v>
      </c>
      <c r="E11" s="12">
        <v>0.3</v>
      </c>
      <c r="F11" s="22">
        <f>VLOOKUP($B11,IN_01_26!$B:$E,4,)</f>
        <v>8869.9805581818182</v>
      </c>
      <c r="G11" s="13">
        <f>F11*E11</f>
        <v>2660.9941674545453</v>
      </c>
      <c r="H11" s="8"/>
    </row>
    <row r="12" spans="1:8" s="2" customFormat="1" ht="13.5" customHeight="1" x14ac:dyDescent="0.25">
      <c r="A12" s="27"/>
      <c r="B12" s="35" t="s">
        <v>904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30">
        <v>83</v>
      </c>
      <c r="B13" s="40" t="str">
        <f>VLOOKUP($A13,'PT ORGANISMOS'!$B$5:$H$1025,4,FALSE)</f>
        <v>eq.020</v>
      </c>
      <c r="C13" s="14" t="str">
        <f>VLOOKUP($A13,'PT ORGANISMOS'!$B$5:$H$1025,3,FALSE)</f>
        <v>MIXER HORMIGÓN 5 M3</v>
      </c>
      <c r="D13" s="15" t="str">
        <f>VLOOKUP($A13,'PT ORGANISMOS'!$B$5:$H$1025,7,FALSE)</f>
        <v>h</v>
      </c>
      <c r="E13" s="31">
        <v>1E-3</v>
      </c>
      <c r="F13" s="24">
        <f>VLOOKUP($B13,IN_01_26!$B:$E,4,)</f>
        <v>206082.57662352908</v>
      </c>
      <c r="G13" s="17">
        <f>F13*E13</f>
        <v>206.08257662352909</v>
      </c>
      <c r="H13" s="15"/>
    </row>
    <row r="14" spans="1:8" s="2" customFormat="1" ht="15" x14ac:dyDescent="0.25">
      <c r="A14" s="27"/>
      <c r="B14" s="38"/>
      <c r="D14" s="3"/>
      <c r="E14" s="4"/>
      <c r="F14" s="4"/>
      <c r="G14" s="5"/>
      <c r="H14" s="3"/>
    </row>
    <row r="16" spans="1:8" s="2" customFormat="1" ht="15.75" x14ac:dyDescent="0.25">
      <c r="A16" s="50" t="s">
        <v>1021</v>
      </c>
      <c r="B16" s="42" t="s">
        <v>1023</v>
      </c>
      <c r="C16" s="11"/>
      <c r="D16" s="45" t="s">
        <v>913</v>
      </c>
      <c r="E16" s="43" t="str">
        <f>A16</f>
        <v>0.36.40.A</v>
      </c>
      <c r="F16" s="45" t="s">
        <v>920</v>
      </c>
      <c r="G16" s="44">
        <f>SUM(G18:G25)</f>
        <v>19060.057549861089</v>
      </c>
      <c r="H16" s="8" t="s">
        <v>3</v>
      </c>
    </row>
    <row r="17" spans="1:8" s="2" customFormat="1" ht="15" x14ac:dyDescent="0.25">
      <c r="A17" s="28"/>
      <c r="B17" s="34" t="s">
        <v>909</v>
      </c>
      <c r="C17" s="18"/>
      <c r="D17" s="19" t="s">
        <v>914</v>
      </c>
      <c r="E17" s="19" t="s">
        <v>910</v>
      </c>
      <c r="F17" s="20" t="s">
        <v>911</v>
      </c>
      <c r="G17" s="20" t="s">
        <v>912</v>
      </c>
      <c r="H17" s="18"/>
    </row>
    <row r="18" spans="1:8" s="2" customFormat="1" ht="13.5" customHeight="1" x14ac:dyDescent="0.25">
      <c r="A18" s="29"/>
      <c r="B18" s="46" t="s">
        <v>902</v>
      </c>
      <c r="C18" s="25"/>
      <c r="D18" s="41"/>
      <c r="E18" s="47"/>
      <c r="F18" s="48"/>
      <c r="G18" s="49"/>
      <c r="H18" s="41"/>
    </row>
    <row r="19" spans="1:8" s="2" customFormat="1" ht="13.5" customHeight="1" x14ac:dyDescent="0.25">
      <c r="A19" s="27">
        <v>180</v>
      </c>
      <c r="B19" s="39" t="str">
        <f>VLOOKUP($A19,'PT ORGANISMOS'!$B$5:$H$1025,4,FALSE)</f>
        <v>li.005</v>
      </c>
      <c r="C19" s="7" t="str">
        <f>VLOOKUP($A19,'PT ORGANISMOS'!$B$5:$H$1025,3,FALSE)</f>
        <v>CEMENTO BLANCO</v>
      </c>
      <c r="D19" s="8" t="str">
        <f>VLOOKUP($A19,'PT ORGANISMOS'!$B$5:$H$1025,7,FALSE)</f>
        <v>bolsa</v>
      </c>
      <c r="E19" s="12">
        <v>0.01</v>
      </c>
      <c r="F19" s="22">
        <f>VLOOKUP($B19,IN_01_26!$B:$E,4,)</f>
        <v>14856.170045409577</v>
      </c>
      <c r="G19" s="13">
        <f>F19*E19</f>
        <v>148.56170045409579</v>
      </c>
      <c r="H19" s="8"/>
    </row>
    <row r="20" spans="1:8" s="2" customFormat="1" ht="13.5" customHeight="1" x14ac:dyDescent="0.25">
      <c r="A20" s="27">
        <v>178</v>
      </c>
      <c r="B20" s="39" t="str">
        <f>VLOOKUP($A20,'PT ORGANISMOS'!$B$5:$H$1025,4,FALSE)</f>
        <v>li.001</v>
      </c>
      <c r="C20" s="7" t="str">
        <f>VLOOKUP($A20,'PT ORGANISMOS'!$B$5:$H$1025,3,FALSE)</f>
        <v>ADHESIVO P/PISO CERÁMICO</v>
      </c>
      <c r="D20" s="8" t="str">
        <f>VLOOKUP($A20,'PT ORGANISMOS'!$B$5:$H$1025,7,FALSE)</f>
        <v>kg</v>
      </c>
      <c r="E20" s="12">
        <v>3.5</v>
      </c>
      <c r="F20" s="22">
        <f>VLOOKUP($B20,IN_01_26!$B:$E,4,)</f>
        <v>382.97254647893214</v>
      </c>
      <c r="G20" s="13">
        <f>F20*E20</f>
        <v>1340.4039126762625</v>
      </c>
      <c r="H20" s="8"/>
    </row>
    <row r="21" spans="1:8" s="2" customFormat="1" ht="13.5" customHeight="1" x14ac:dyDescent="0.25">
      <c r="A21" s="27">
        <v>41</v>
      </c>
      <c r="B21" s="39" t="str">
        <f>VLOOKUP($A21,'PT ORGANISMOS'!$B$5:$H$1025,4,FALSE)</f>
        <v>az.001</v>
      </c>
      <c r="C21" s="7" t="str">
        <f>VLOOKUP($A21,'PT ORGANISMOS'!$B$5:$H$1025,3,FALSE)</f>
        <v>AZULEJO 15X15 BLANCO</v>
      </c>
      <c r="D21" s="8" t="str">
        <f>VLOOKUP($A21,'PT ORGANISMOS'!$B$5:$H$1025,7,FALSE)</f>
        <v>m2</v>
      </c>
      <c r="E21" s="12">
        <v>1.05</v>
      </c>
      <c r="F21" s="22">
        <f>VLOOKUP($B21,IN_01_26!$B:$E,4,)</f>
        <v>3572.2996741896977</v>
      </c>
      <c r="G21" s="13">
        <f>F21*E21</f>
        <v>3750.9146578991827</v>
      </c>
      <c r="H21" s="8"/>
    </row>
    <row r="22" spans="1:8" s="2" customFormat="1" ht="13.5" customHeight="1" x14ac:dyDescent="0.25">
      <c r="A22" s="27"/>
      <c r="B22" s="35" t="s">
        <v>903</v>
      </c>
      <c r="C22" s="7"/>
      <c r="D22" s="8"/>
      <c r="E22" s="12"/>
      <c r="F22" s="22"/>
      <c r="G22" s="13"/>
      <c r="H22" s="8"/>
    </row>
    <row r="23" spans="1:8" s="2" customFormat="1" ht="13.5" customHeight="1" x14ac:dyDescent="0.25">
      <c r="A23" s="27">
        <v>202</v>
      </c>
      <c r="B23" s="39" t="str">
        <f>VLOOKUP($A23,'PT ORGANISMOS'!$B$5:$H$1025,4,FALSE)</f>
        <v>mo.006</v>
      </c>
      <c r="C23" s="7" t="str">
        <f>VLOOKUP($A23,'PT ORGANISMOS'!$B$5:$H$1025,3,FALSE)</f>
        <v>CUADRILLA TIPO UOCRA</v>
      </c>
      <c r="D23" s="8" t="str">
        <f>VLOOKUP($A23,'PT ORGANISMOS'!$B$5:$H$1025,7,FALSE)</f>
        <v>h</v>
      </c>
      <c r="E23" s="12">
        <v>1.5</v>
      </c>
      <c r="F23" s="22">
        <f>VLOOKUP($B23,IN_01_26!$B:$E,4,)</f>
        <v>8869.9805581818182</v>
      </c>
      <c r="G23" s="13">
        <f>F23*E23</f>
        <v>13304.970837272727</v>
      </c>
      <c r="H23" s="8"/>
    </row>
    <row r="24" spans="1:8" s="2" customFormat="1" ht="13.5" customHeight="1" x14ac:dyDescent="0.25">
      <c r="A24" s="27"/>
      <c r="B24" s="35" t="s">
        <v>904</v>
      </c>
      <c r="C24" s="7"/>
      <c r="D24" s="8"/>
      <c r="E24" s="12"/>
      <c r="F24" s="22"/>
      <c r="G24" s="13"/>
      <c r="H24" s="8"/>
    </row>
    <row r="25" spans="1:8" s="2" customFormat="1" ht="13.5" customHeight="1" x14ac:dyDescent="0.25">
      <c r="A25" s="30">
        <v>83</v>
      </c>
      <c r="B25" s="40" t="str">
        <f>VLOOKUP($A25,'PT ORGANISMOS'!$B$5:$H$1025,4,FALSE)</f>
        <v>eq.020</v>
      </c>
      <c r="C25" s="14" t="str">
        <f>VLOOKUP($A25,'PT ORGANISMOS'!$B$5:$H$1025,3,FALSE)</f>
        <v>MIXER HORMIGÓN 5 M3</v>
      </c>
      <c r="D25" s="15" t="str">
        <f>VLOOKUP($A25,'PT ORGANISMOS'!$B$5:$H$1025,7,FALSE)</f>
        <v>h</v>
      </c>
      <c r="E25" s="65">
        <v>2.5000000000000001E-3</v>
      </c>
      <c r="F25" s="24">
        <f>VLOOKUP($B25,IN_01_26!$B:$E,4,)</f>
        <v>206082.57662352908</v>
      </c>
      <c r="G25" s="17">
        <f>F25*E25</f>
        <v>515.20644155882269</v>
      </c>
      <c r="H25" s="15"/>
    </row>
    <row r="36" spans="5:5" x14ac:dyDescent="0.2">
      <c r="E36" s="10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9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1.5703125" style="9" customWidth="1"/>
    <col min="7" max="7" width="14.85546875" style="10" customWidth="1"/>
    <col min="8" max="8" width="3.42578125" style="8" bestFit="1" customWidth="1"/>
    <col min="9" max="16384" width="11.42578125" style="7"/>
  </cols>
  <sheetData>
    <row r="1" spans="1:8" ht="72" customHeight="1" x14ac:dyDescent="0.2"/>
    <row r="2" spans="1:8" s="1" customFormat="1" ht="33.75" customHeight="1" x14ac:dyDescent="0.35">
      <c r="A2" s="26"/>
      <c r="B2" s="346" t="str">
        <f>'PT ORGANISMOS'!A2</f>
        <v>Precios de ENERO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1024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1025</v>
      </c>
      <c r="B6" s="42" t="s">
        <v>2022</v>
      </c>
      <c r="C6" s="11"/>
      <c r="D6" s="45" t="s">
        <v>913</v>
      </c>
      <c r="E6" s="43" t="str">
        <f>A6</f>
        <v>0.39.00.A</v>
      </c>
      <c r="F6" s="45" t="s">
        <v>920</v>
      </c>
      <c r="G6" s="44">
        <f>SUM(G8:G16)</f>
        <v>2826309.5889771935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44</v>
      </c>
      <c r="B9" s="39" t="str">
        <f>VLOOKUP($A9,'PT ORGANISMOS'!$B$5:$H$1025,4,FALSE)</f>
        <v>ca.001</v>
      </c>
      <c r="C9" s="7" t="str">
        <f>VLOOKUP($A9,'PT ORGANISMOS'!$B$5:$H$1025,3,FALSE)</f>
        <v>PUERTA TABLERO 0,90 X 2,00 CEDRO</v>
      </c>
      <c r="D9" s="8" t="str">
        <f>VLOOKUP($A9,'PT ORGANISMOS'!$B$5:$H$1025,7,FALSE)</f>
        <v>u</v>
      </c>
      <c r="E9" s="12">
        <v>1</v>
      </c>
      <c r="F9" s="22">
        <f>VLOOKUP($B9,IN_01_26!$B:$E,4,)</f>
        <v>343966.63315903669</v>
      </c>
      <c r="G9" s="13">
        <f>F9*E9</f>
        <v>343966.63315903669</v>
      </c>
      <c r="H9" s="8"/>
    </row>
    <row r="10" spans="1:8" s="2" customFormat="1" ht="13.5" customHeight="1" x14ac:dyDescent="0.25">
      <c r="A10" s="27">
        <v>47</v>
      </c>
      <c r="B10" s="39" t="str">
        <f>VLOOKUP($A10,'PT ORGANISMOS'!$B$5:$H$1025,4,FALSE)</f>
        <v>ca.008</v>
      </c>
      <c r="C10" s="7" t="str">
        <f>VLOOKUP($A10,'PT ORGANISMOS'!$B$5:$H$1025,3,FALSE)</f>
        <v>PUERTA PLACA 0,70 X 2,00 PINO C/MARCO METALICO</v>
      </c>
      <c r="D10" s="8" t="str">
        <f>VLOOKUP($A10,'PT ORGANISMOS'!$B$5:$H$1025,7,FALSE)</f>
        <v>u</v>
      </c>
      <c r="E10" s="12">
        <v>4</v>
      </c>
      <c r="F10" s="22">
        <f>VLOOKUP($B10,IN_01_26!$B:$E,4,)</f>
        <v>137051.6533667513</v>
      </c>
      <c r="G10" s="13">
        <f>F10*E10</f>
        <v>548206.6134670052</v>
      </c>
      <c r="H10" s="8"/>
    </row>
    <row r="11" spans="1:8" s="2" customFormat="1" ht="13.5" customHeight="1" x14ac:dyDescent="0.25">
      <c r="A11" s="27">
        <v>930</v>
      </c>
      <c r="B11" s="39" t="str">
        <f>VLOOKUP($A11,'PT ORGANISMOS'!$B$5:$H$1025,4,FALSE)</f>
        <v>ca.013b</v>
      </c>
      <c r="C11" s="7" t="str">
        <f>VLOOKUP($A11,'PT ORGANISMOS'!$B$5:$H$1025,3,FALSE)</f>
        <v>VENTANA 2 H. ABRIR C/MCO.MET. 1,20X1,10 Y CEL. MET.(A PARTIR DE 01/05)</v>
      </c>
      <c r="D11" s="8" t="str">
        <f>VLOOKUP($A11,'PT ORGANISMOS'!$B$5:$H$1025,7,FALSE)</f>
        <v>u</v>
      </c>
      <c r="E11" s="12">
        <v>6.5</v>
      </c>
      <c r="F11" s="22">
        <f>VLOOKUP($B11,IN_01_26!$B:$E,4,)</f>
        <v>219809.75864461396</v>
      </c>
      <c r="G11" s="13">
        <f>F11*E11</f>
        <v>1428763.4311899908</v>
      </c>
      <c r="H11" s="8"/>
    </row>
    <row r="12" spans="1:8" s="2" customFormat="1" ht="13.5" customHeight="1" x14ac:dyDescent="0.25">
      <c r="A12" s="27">
        <v>46</v>
      </c>
      <c r="B12" s="39" t="str">
        <f>VLOOKUP($A12,'PT ORGANISMOS'!$B$5:$H$1025,4,FALSE)</f>
        <v>ca.003</v>
      </c>
      <c r="C12" s="7" t="str">
        <f>VLOOKUP($A12,'PT ORGANISMOS'!$B$5:$H$1025,3,FALSE)</f>
        <v>CERRADURA DE SEGURIDAD PRIVE ART.200</v>
      </c>
      <c r="D12" s="8" t="str">
        <f>VLOOKUP($A12,'PT ORGANISMOS'!$B$5:$H$1025,7,FALSE)</f>
        <v>u</v>
      </c>
      <c r="E12" s="12">
        <v>3.798</v>
      </c>
      <c r="F12" s="22">
        <f>VLOOKUP($B12,IN_01_26!$B:$E,4,)</f>
        <v>24450.779605617514</v>
      </c>
      <c r="G12" s="13">
        <f>F12*E12</f>
        <v>92864.060942135315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38</v>
      </c>
      <c r="F14" s="22">
        <f>VLOOKUP($B14,IN_01_26!$B:$E,4,)</f>
        <v>8869.9805581818182</v>
      </c>
      <c r="G14" s="13">
        <f>F14*E14</f>
        <v>337059.26121090911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30">
        <v>75</v>
      </c>
      <c r="B16" s="40" t="str">
        <f>VLOOKUP($A16,'PT ORGANISMOS'!$B$5:$H$1025,4,FALSE)</f>
        <v>eq.012</v>
      </c>
      <c r="C16" s="14" t="str">
        <f>VLOOKUP($A16,'PT ORGANISMOS'!$B$5:$H$1025,3,FALSE)</f>
        <v>CAMIÓN VOLCADOR 140 H.P.</v>
      </c>
      <c r="D16" s="15" t="str">
        <f>VLOOKUP($A16,'PT ORGANISMOS'!$B$5:$H$1025,7,FALSE)</f>
        <v>h</v>
      </c>
      <c r="E16" s="16">
        <v>0.6</v>
      </c>
      <c r="F16" s="24">
        <f>VLOOKUP($B16,IN_01_26!$B:$E,4,)</f>
        <v>125749.3150135278</v>
      </c>
      <c r="G16" s="17">
        <f>F16*E16</f>
        <v>75449.589008116673</v>
      </c>
      <c r="H16" s="15"/>
    </row>
    <row r="19" spans="1:8" s="2" customFormat="1" ht="15.75" x14ac:dyDescent="0.25">
      <c r="A19" s="50" t="s">
        <v>1026</v>
      </c>
      <c r="B19" s="42" t="s">
        <v>1030</v>
      </c>
      <c r="C19" s="11"/>
      <c r="D19" s="45" t="s">
        <v>913</v>
      </c>
      <c r="E19" s="43" t="str">
        <f>A19</f>
        <v>0.39.01.F</v>
      </c>
      <c r="F19" s="45" t="s">
        <v>920</v>
      </c>
      <c r="G19" s="44">
        <f>SUM(G21:G26)</f>
        <v>1687294.4701901511</v>
      </c>
      <c r="H19" s="8" t="s">
        <v>3</v>
      </c>
    </row>
    <row r="20" spans="1:8" s="2" customFormat="1" ht="15" x14ac:dyDescent="0.25">
      <c r="A20" s="28"/>
      <c r="B20" s="34" t="s">
        <v>909</v>
      </c>
      <c r="C20" s="18"/>
      <c r="D20" s="19" t="s">
        <v>914</v>
      </c>
      <c r="E20" s="19" t="s">
        <v>910</v>
      </c>
      <c r="F20" s="20" t="s">
        <v>911</v>
      </c>
      <c r="G20" s="20" t="s">
        <v>912</v>
      </c>
      <c r="H20" s="18"/>
    </row>
    <row r="21" spans="1:8" s="2" customFormat="1" ht="13.5" customHeight="1" x14ac:dyDescent="0.25">
      <c r="A21" s="29"/>
      <c r="B21" s="46" t="s">
        <v>902</v>
      </c>
      <c r="C21" s="25"/>
      <c r="D21" s="41"/>
      <c r="E21" s="47"/>
      <c r="F21" s="48"/>
      <c r="G21" s="49"/>
      <c r="H21" s="41"/>
    </row>
    <row r="22" spans="1:8" s="2" customFormat="1" ht="13.5" customHeight="1" x14ac:dyDescent="0.25">
      <c r="A22" s="27">
        <v>930</v>
      </c>
      <c r="B22" s="39" t="str">
        <f>VLOOKUP($A22,'PT ORGANISMOS'!$B$5:$H$1025,4,FALSE)</f>
        <v>ca.013b</v>
      </c>
      <c r="C22" s="7" t="str">
        <f>VLOOKUP($A22,'PT ORGANISMOS'!$B$5:$H$1025,3,FALSE)</f>
        <v>VENTANA 2 H. ABRIR C/MCO.MET. 1,20X1,10 Y CEL. MET.(A PARTIR DE 01/05)</v>
      </c>
      <c r="D22" s="8" t="str">
        <f>VLOOKUP($A22,'PT ORGANISMOS'!$B$5:$H$1025,7,FALSE)</f>
        <v>u</v>
      </c>
      <c r="E22" s="12">
        <v>6.5</v>
      </c>
      <c r="F22" s="22">
        <f>VLOOKUP($B22,IN_01_26!$B:$E,4,)</f>
        <v>219809.75864461396</v>
      </c>
      <c r="G22" s="13">
        <f>F22*E22</f>
        <v>1428763.4311899908</v>
      </c>
      <c r="H22" s="8"/>
    </row>
    <row r="23" spans="1:8" s="2" customFormat="1" ht="13.5" customHeight="1" x14ac:dyDescent="0.25">
      <c r="A23" s="27"/>
      <c r="B23" s="35" t="s">
        <v>903</v>
      </c>
      <c r="C23" s="7"/>
      <c r="D23" s="8"/>
      <c r="E23" s="12"/>
      <c r="F23" s="21"/>
      <c r="G23" s="13"/>
      <c r="H23" s="8"/>
    </row>
    <row r="24" spans="1:8" s="2" customFormat="1" ht="13.5" customHeight="1" x14ac:dyDescent="0.25">
      <c r="A24" s="27">
        <v>202</v>
      </c>
      <c r="B24" s="39" t="str">
        <f>VLOOKUP($A24,'PT ORGANISMOS'!$B$5:$H$1025,4,FALSE)</f>
        <v>mo.006</v>
      </c>
      <c r="C24" s="7" t="str">
        <f>VLOOKUP($A24,'PT ORGANISMOS'!$B$5:$H$1025,3,FALSE)</f>
        <v>CUADRILLA TIPO UOCRA</v>
      </c>
      <c r="D24" s="8" t="str">
        <f>VLOOKUP($A24,'PT ORGANISMOS'!$B$5:$H$1025,7,FALSE)</f>
        <v>h</v>
      </c>
      <c r="E24" s="12">
        <v>24.5</v>
      </c>
      <c r="F24" s="22">
        <f>VLOOKUP($B24,IN_01_26!$B:$E,4,)</f>
        <v>8869.9805581818182</v>
      </c>
      <c r="G24" s="13">
        <f>F24*E24</f>
        <v>217314.52367545455</v>
      </c>
      <c r="H24" s="8"/>
    </row>
    <row r="25" spans="1:8" s="2" customFormat="1" ht="13.5" customHeight="1" x14ac:dyDescent="0.25">
      <c r="A25" s="27"/>
      <c r="B25" s="35" t="s">
        <v>904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30">
        <v>83</v>
      </c>
      <c r="B26" s="40" t="str">
        <f>VLOOKUP($A26,'PT ORGANISMOS'!$B$5:$H$1025,4,FALSE)</f>
        <v>eq.020</v>
      </c>
      <c r="C26" s="14" t="str">
        <f>VLOOKUP($A26,'PT ORGANISMOS'!$B$5:$H$1025,3,FALSE)</f>
        <v>MIXER HORMIGÓN 5 M3</v>
      </c>
      <c r="D26" s="15" t="str">
        <f>VLOOKUP($A26,'PT ORGANISMOS'!$B$5:$H$1025,7,FALSE)</f>
        <v>h</v>
      </c>
      <c r="E26" s="16">
        <v>0.2</v>
      </c>
      <c r="F26" s="24">
        <f>VLOOKUP($B26,IN_01_26!$B:$E,4,)</f>
        <v>206082.57662352908</v>
      </c>
      <c r="G26" s="17">
        <f>F26*E26</f>
        <v>41216.515324705819</v>
      </c>
      <c r="H26" s="15"/>
    </row>
    <row r="29" spans="1:8" s="2" customFormat="1" ht="15.75" x14ac:dyDescent="0.25">
      <c r="A29" s="50" t="s">
        <v>1027</v>
      </c>
      <c r="B29" s="42" t="s">
        <v>1031</v>
      </c>
      <c r="C29" s="11"/>
      <c r="D29" s="45" t="s">
        <v>913</v>
      </c>
      <c r="E29" s="43" t="str">
        <f>A29</f>
        <v>0.39.02.F</v>
      </c>
      <c r="F29" s="45" t="s">
        <v>920</v>
      </c>
      <c r="G29" s="44">
        <f>SUM(G31:G38)</f>
        <v>1116252.6714728472</v>
      </c>
      <c r="H29" s="8" t="s">
        <v>3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46</v>
      </c>
      <c r="B32" s="39" t="str">
        <f>VLOOKUP($A32,'PT ORGANISMOS'!$B$5:$H$1025,4,FALSE)</f>
        <v>ca.003</v>
      </c>
      <c r="C32" s="7" t="str">
        <f>VLOOKUP($A32,'PT ORGANISMOS'!$B$5:$H$1025,3,FALSE)</f>
        <v>CERRADURA DE SEGURIDAD PRIVE ART.200</v>
      </c>
      <c r="D32" s="8" t="str">
        <f>VLOOKUP($A32,'PT ORGANISMOS'!$B$5:$H$1025,7,FALSE)</f>
        <v>u</v>
      </c>
      <c r="E32" s="12">
        <v>3.34</v>
      </c>
      <c r="F32" s="22">
        <f>VLOOKUP($B32,IN_01_26!$B:$E,4,)</f>
        <v>24450.779605617514</v>
      </c>
      <c r="G32" s="13">
        <f>F32*E32</f>
        <v>81665.603882762487</v>
      </c>
      <c r="H32" s="8"/>
    </row>
    <row r="33" spans="1:8" s="2" customFormat="1" ht="13.5" customHeight="1" x14ac:dyDescent="0.25">
      <c r="A33" s="27">
        <v>44</v>
      </c>
      <c r="B33" s="39" t="str">
        <f>VLOOKUP($A33,'PT ORGANISMOS'!$B$5:$H$1025,4,FALSE)</f>
        <v>ca.001</v>
      </c>
      <c r="C33" s="7" t="str">
        <f>VLOOKUP($A33,'PT ORGANISMOS'!$B$5:$H$1025,3,FALSE)</f>
        <v>PUERTA TABLERO 0,90 X 2,00 CEDRO</v>
      </c>
      <c r="D33" s="8" t="str">
        <f>VLOOKUP($A33,'PT ORGANISMOS'!$B$5:$H$1025,7,FALSE)</f>
        <v>u</v>
      </c>
      <c r="E33" s="12">
        <v>1</v>
      </c>
      <c r="F33" s="22">
        <f>VLOOKUP($B33,IN_01_26!$B:$E,4,)</f>
        <v>343966.63315903669</v>
      </c>
      <c r="G33" s="13">
        <f>F33*E33</f>
        <v>343966.63315903669</v>
      </c>
      <c r="H33" s="8"/>
    </row>
    <row r="34" spans="1:8" s="2" customFormat="1" ht="13.5" customHeight="1" x14ac:dyDescent="0.25">
      <c r="A34" s="27">
        <v>47</v>
      </c>
      <c r="B34" s="39" t="str">
        <f>VLOOKUP($A34,'PT ORGANISMOS'!$B$5:$H$1025,4,FALSE)</f>
        <v>ca.008</v>
      </c>
      <c r="C34" s="7" t="str">
        <f>VLOOKUP($A34,'PT ORGANISMOS'!$B$5:$H$1025,3,FALSE)</f>
        <v>PUERTA PLACA 0,70 X 2,00 PINO C/MARCO METALICO</v>
      </c>
      <c r="D34" s="8" t="str">
        <f>VLOOKUP($A34,'PT ORGANISMOS'!$B$5:$H$1025,7,FALSE)</f>
        <v>u</v>
      </c>
      <c r="E34" s="12">
        <v>4</v>
      </c>
      <c r="F34" s="22">
        <f>VLOOKUP($B34,IN_01_26!$B:$E,4,)</f>
        <v>137051.6533667513</v>
      </c>
      <c r="G34" s="13">
        <f>F34*E34</f>
        <v>548206.6134670052</v>
      </c>
      <c r="H34" s="8"/>
    </row>
    <row r="35" spans="1:8" s="2" customFormat="1" ht="13.5" customHeight="1" x14ac:dyDescent="0.25">
      <c r="A35" s="27"/>
      <c r="B35" s="35" t="s">
        <v>903</v>
      </c>
      <c r="C35" s="7"/>
      <c r="D35" s="8"/>
      <c r="E35" s="12"/>
      <c r="F35" s="22"/>
      <c r="G35" s="13"/>
      <c r="H35" s="8"/>
    </row>
    <row r="36" spans="1:8" s="2" customFormat="1" ht="13.5" customHeight="1" x14ac:dyDescent="0.25">
      <c r="A36" s="27">
        <v>202</v>
      </c>
      <c r="B36" s="39" t="str">
        <f>VLOOKUP($A36,'PT ORGANISMOS'!$B$5:$H$1025,4,FALSE)</f>
        <v>mo.006</v>
      </c>
      <c r="C36" s="7" t="str">
        <f>VLOOKUP($A36,'PT ORGANISMOS'!$B$5:$H$1025,3,FALSE)</f>
        <v>CUADRILLA TIPO UOCRA</v>
      </c>
      <c r="D36" s="8" t="str">
        <f>VLOOKUP($A36,'PT ORGANISMOS'!$B$5:$H$1025,7,FALSE)</f>
        <v>h</v>
      </c>
      <c r="E36" s="12">
        <v>13.5</v>
      </c>
      <c r="F36" s="22">
        <f>VLOOKUP($B36,IN_01_26!$B:$E,4,)</f>
        <v>8869.9805581818182</v>
      </c>
      <c r="G36" s="13">
        <f>F36*E36</f>
        <v>119744.73753545455</v>
      </c>
      <c r="H36" s="8"/>
    </row>
    <row r="37" spans="1:8" s="2" customFormat="1" ht="13.5" customHeight="1" x14ac:dyDescent="0.25">
      <c r="A37" s="27"/>
      <c r="B37" s="35" t="s">
        <v>904</v>
      </c>
      <c r="C37" s="7"/>
      <c r="D37" s="8"/>
      <c r="E37" s="12"/>
      <c r="F37" s="22"/>
      <c r="G37" s="13"/>
      <c r="H37" s="8"/>
    </row>
    <row r="38" spans="1:8" s="2" customFormat="1" ht="13.5" customHeight="1" x14ac:dyDescent="0.25">
      <c r="A38" s="30">
        <v>83</v>
      </c>
      <c r="B38" s="40" t="str">
        <f>VLOOKUP($A38,'PT ORGANISMOS'!$B$5:$H$1025,4,FALSE)</f>
        <v>eq.020</v>
      </c>
      <c r="C38" s="14" t="str">
        <f>VLOOKUP($A38,'PT ORGANISMOS'!$B$5:$H$1025,3,FALSE)</f>
        <v>MIXER HORMIGÓN 5 M3</v>
      </c>
      <c r="D38" s="15" t="str">
        <f>VLOOKUP($A38,'PT ORGANISMOS'!$B$5:$H$1025,7,FALSE)</f>
        <v>h</v>
      </c>
      <c r="E38" s="16">
        <v>0.11</v>
      </c>
      <c r="F38" s="24">
        <f>VLOOKUP($B38,IN_01_26!$B:$E,4,)</f>
        <v>206082.57662352908</v>
      </c>
      <c r="G38" s="17">
        <f>F38*E38</f>
        <v>22669.083428588197</v>
      </c>
      <c r="H38" s="15"/>
    </row>
    <row r="41" spans="1:8" s="2" customFormat="1" ht="15.75" x14ac:dyDescent="0.25">
      <c r="A41" s="50" t="s">
        <v>1028</v>
      </c>
      <c r="B41" s="42" t="s">
        <v>1032</v>
      </c>
      <c r="C41" s="11"/>
      <c r="D41" s="45" t="s">
        <v>913</v>
      </c>
      <c r="E41" s="43" t="str">
        <f>A41</f>
        <v>0.39.04.F</v>
      </c>
      <c r="F41" s="45" t="s">
        <v>920</v>
      </c>
      <c r="G41" s="44">
        <f>SUM(G43:G48)</f>
        <v>25085839.04765531</v>
      </c>
      <c r="H41" s="8" t="s">
        <v>3</v>
      </c>
    </row>
    <row r="42" spans="1:8" s="2" customFormat="1" ht="15" x14ac:dyDescent="0.25">
      <c r="A42" s="28"/>
      <c r="B42" s="34" t="s">
        <v>909</v>
      </c>
      <c r="C42" s="18"/>
      <c r="D42" s="19" t="s">
        <v>914</v>
      </c>
      <c r="E42" s="19" t="s">
        <v>910</v>
      </c>
      <c r="F42" s="20" t="s">
        <v>911</v>
      </c>
      <c r="G42" s="20" t="s">
        <v>912</v>
      </c>
      <c r="H42" s="18"/>
    </row>
    <row r="43" spans="1:8" s="2" customFormat="1" ht="13.5" customHeight="1" x14ac:dyDescent="0.25">
      <c r="A43" s="29"/>
      <c r="B43" s="46" t="s">
        <v>902</v>
      </c>
      <c r="C43" s="25"/>
      <c r="D43" s="41"/>
      <c r="E43" s="47"/>
      <c r="F43" s="48"/>
      <c r="G43" s="49"/>
      <c r="H43" s="41"/>
    </row>
    <row r="44" spans="1:8" s="2" customFormat="1" ht="13.5" customHeight="1" x14ac:dyDescent="0.25">
      <c r="A44" s="27">
        <v>930</v>
      </c>
      <c r="B44" s="39" t="str">
        <f>VLOOKUP($A44,'PT ORGANISMOS'!$B$5:$H$1025,4,FALSE)</f>
        <v>ca.013b</v>
      </c>
      <c r="C44" s="7" t="str">
        <f>VLOOKUP($A44,'PT ORGANISMOS'!$B$5:$H$1025,3,FALSE)</f>
        <v>VENTANA 2 H. ABRIR C/MCO.MET. 1,20X1,10 Y CEL. MET.(A PARTIR DE 01/05)</v>
      </c>
      <c r="D44" s="8" t="str">
        <f>VLOOKUP($A44,'PT ORGANISMOS'!$B$5:$H$1025,7,FALSE)</f>
        <v>u</v>
      </c>
      <c r="E44" s="12">
        <v>79.41</v>
      </c>
      <c r="F44" s="22">
        <f>VLOOKUP($B44,IN_01_26!$B:$E,4,)</f>
        <v>219809.75864461396</v>
      </c>
      <c r="G44" s="13">
        <f>F44*E44</f>
        <v>17455092.933968794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12"/>
      <c r="F45" s="21"/>
      <c r="G45" s="13"/>
      <c r="H45" s="8"/>
    </row>
    <row r="46" spans="1:8" s="2" customFormat="1" ht="13.5" customHeight="1" x14ac:dyDescent="0.25">
      <c r="A46" s="27">
        <v>202</v>
      </c>
      <c r="B46" s="39" t="str">
        <f>VLOOKUP($A46,'PT ORGANISMOS'!$B$5:$H$1025,4,FALSE)</f>
        <v>mo.006</v>
      </c>
      <c r="C46" s="7" t="str">
        <f>VLOOKUP($A46,'PT ORGANISMOS'!$B$5:$H$1025,3,FALSE)</f>
        <v>CUADRILLA TIPO UOCRA</v>
      </c>
      <c r="D46" s="8" t="str">
        <f>VLOOKUP($A46,'PT ORGANISMOS'!$B$5:$H$1025,7,FALSE)</f>
        <v>h</v>
      </c>
      <c r="E46" s="12">
        <v>680.46</v>
      </c>
      <c r="F46" s="22">
        <f>VLOOKUP($B46,IN_01_26!$B:$E,4,)</f>
        <v>8869.9805581818182</v>
      </c>
      <c r="G46" s="13">
        <f>F46*E46</f>
        <v>6035666.9706204003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83</v>
      </c>
      <c r="B48" s="40" t="str">
        <f>VLOOKUP($A48,'PT ORGANISMOS'!$B$5:$H$1025,4,FALSE)</f>
        <v>eq.020</v>
      </c>
      <c r="C48" s="14" t="str">
        <f>VLOOKUP($A48,'PT ORGANISMOS'!$B$5:$H$1025,3,FALSE)</f>
        <v>MIXER HORMIGÓN 5 M3</v>
      </c>
      <c r="D48" s="15" t="str">
        <f>VLOOKUP($A48,'PT ORGANISMOS'!$B$5:$H$1025,7,FALSE)</f>
        <v>h</v>
      </c>
      <c r="E48" s="16">
        <v>7.74</v>
      </c>
      <c r="F48" s="24">
        <f>VLOOKUP($B48,IN_01_26!$B:$E,4,)</f>
        <v>206082.57662352908</v>
      </c>
      <c r="G48" s="17">
        <f>F48*E48</f>
        <v>1595079.1430661152</v>
      </c>
      <c r="H48" s="15"/>
    </row>
    <row r="51" spans="1:8" s="2" customFormat="1" ht="15.75" x14ac:dyDescent="0.25">
      <c r="A51" s="50" t="s">
        <v>1029</v>
      </c>
      <c r="B51" s="42" t="s">
        <v>1033</v>
      </c>
      <c r="C51" s="11"/>
      <c r="D51" s="45" t="s">
        <v>913</v>
      </c>
      <c r="E51" s="43" t="str">
        <f>A51</f>
        <v>0.39.05.F</v>
      </c>
      <c r="F51" s="45" t="s">
        <v>920</v>
      </c>
      <c r="G51" s="44">
        <f>SUM(G53:G59)</f>
        <v>11365847.705206947</v>
      </c>
      <c r="H51" s="8" t="s">
        <v>3</v>
      </c>
    </row>
    <row r="52" spans="1:8" s="2" customFormat="1" ht="15" x14ac:dyDescent="0.25">
      <c r="A52" s="28"/>
      <c r="B52" s="34" t="s">
        <v>909</v>
      </c>
      <c r="C52" s="18"/>
      <c r="D52" s="19" t="s">
        <v>914</v>
      </c>
      <c r="E52" s="19" t="s">
        <v>910</v>
      </c>
      <c r="F52" s="20" t="s">
        <v>911</v>
      </c>
      <c r="G52" s="20" t="s">
        <v>912</v>
      </c>
      <c r="H52" s="18"/>
    </row>
    <row r="53" spans="1:8" s="2" customFormat="1" ht="13.5" customHeight="1" x14ac:dyDescent="0.25">
      <c r="A53" s="29"/>
      <c r="B53" s="46" t="s">
        <v>902</v>
      </c>
      <c r="C53" s="25"/>
      <c r="D53" s="41"/>
      <c r="E53" s="47"/>
      <c r="F53" s="48"/>
      <c r="G53" s="49"/>
      <c r="H53" s="41"/>
    </row>
    <row r="54" spans="1:8" s="2" customFormat="1" ht="13.5" customHeight="1" x14ac:dyDescent="0.25">
      <c r="A54" s="27">
        <v>46</v>
      </c>
      <c r="B54" s="39" t="str">
        <f>VLOOKUP($A54,'PT ORGANISMOS'!$B$5:$H$1025,4,FALSE)</f>
        <v>ca.003</v>
      </c>
      <c r="C54" s="7" t="str">
        <f>VLOOKUP($A54,'PT ORGANISMOS'!$B$5:$H$1025,3,FALSE)</f>
        <v>CERRADURA DE SEGURIDAD PRIVE ART.200</v>
      </c>
      <c r="D54" s="8" t="str">
        <f>VLOOKUP($A54,'PT ORGANISMOS'!$B$5:$H$1025,7,FALSE)</f>
        <v>u</v>
      </c>
      <c r="E54" s="12">
        <v>17.32</v>
      </c>
      <c r="F54" s="22">
        <f>VLOOKUP($B54,IN_01_26!$B:$E,4,)</f>
        <v>24450.779605617514</v>
      </c>
      <c r="G54" s="13">
        <f>F54*E54</f>
        <v>423487.50276929536</v>
      </c>
      <c r="H54" s="8"/>
    </row>
    <row r="55" spans="1:8" s="2" customFormat="1" ht="13.5" customHeight="1" x14ac:dyDescent="0.25">
      <c r="A55" s="27">
        <v>47</v>
      </c>
      <c r="B55" s="39" t="str">
        <f>VLOOKUP($A55,'PT ORGANISMOS'!$B$5:$H$1025,4,FALSE)</f>
        <v>ca.008</v>
      </c>
      <c r="C55" s="7" t="str">
        <f>VLOOKUP($A55,'PT ORGANISMOS'!$B$5:$H$1025,3,FALSE)</f>
        <v>PUERTA PLACA 0,70 X 2,00 PINO C/MARCO METALICO</v>
      </c>
      <c r="D55" s="8" t="str">
        <f>VLOOKUP($A55,'PT ORGANISMOS'!$B$5:$H$1025,7,FALSE)</f>
        <v>u</v>
      </c>
      <c r="E55" s="12">
        <v>65.819999999999993</v>
      </c>
      <c r="F55" s="22">
        <f>VLOOKUP($B55,IN_01_26!$B:$E,4,)</f>
        <v>137051.6533667513</v>
      </c>
      <c r="G55" s="13">
        <f>F55*E55</f>
        <v>9020739.8245995697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1"/>
      <c r="G56" s="13"/>
      <c r="H56" s="8"/>
    </row>
    <row r="57" spans="1:8" s="2" customFormat="1" ht="13.5" customHeight="1" x14ac:dyDescent="0.25">
      <c r="A57" s="27">
        <v>202</v>
      </c>
      <c r="B57" s="39" t="str">
        <f>VLOOKUP($A57,'PT ORGANISMOS'!$B$5:$H$1025,4,FALSE)</f>
        <v>mo.006</v>
      </c>
      <c r="C57" s="7" t="str">
        <f>VLOOKUP($A57,'PT ORGANISMOS'!$B$5:$H$1025,3,FALSE)</f>
        <v>CUADRILLA TIPO UOCRA</v>
      </c>
      <c r="D57" s="8" t="str">
        <f>VLOOKUP($A57,'PT ORGANISMOS'!$B$5:$H$1025,7,FALSE)</f>
        <v>h</v>
      </c>
      <c r="E57" s="12">
        <v>167.62</v>
      </c>
      <c r="F57" s="22">
        <f>VLOOKUP($B57,IN_01_26!$B:$E,4,)</f>
        <v>8869.9805581818182</v>
      </c>
      <c r="G57" s="13">
        <f>F57*E57</f>
        <v>1486786.1411624365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83</v>
      </c>
      <c r="B59" s="40" t="str">
        <f>VLOOKUP($A59,'PT ORGANISMOS'!$B$5:$H$1025,4,FALSE)</f>
        <v>eq.020</v>
      </c>
      <c r="C59" s="14" t="str">
        <f>VLOOKUP($A59,'PT ORGANISMOS'!$B$5:$H$1025,3,FALSE)</f>
        <v>MIXER HORMIGÓN 5 M3</v>
      </c>
      <c r="D59" s="15" t="str">
        <f>VLOOKUP($A59,'PT ORGANISMOS'!$B$5:$H$1025,7,FALSE)</f>
        <v>h</v>
      </c>
      <c r="E59" s="16">
        <v>2.11</v>
      </c>
      <c r="F59" s="24">
        <f>VLOOKUP($B59,IN_01_26!$B:$E,4,)</f>
        <v>206082.57662352908</v>
      </c>
      <c r="G59" s="17">
        <f>F59*E59</f>
        <v>434834.23667564633</v>
      </c>
      <c r="H59" s="15"/>
    </row>
  </sheetData>
  <mergeCells count="3">
    <mergeCell ref="B2:H2"/>
    <mergeCell ref="B3:H3"/>
    <mergeCell ref="B4:H4"/>
  </mergeCells>
  <pageMargins left="0.78740157480314965" right="0" top="0.74803149606299213" bottom="0.55118110236220474" header="0.31496062992125984" footer="0.31496062992125984"/>
  <pageSetup paperSize="9" orientation="portrait" r:id="rId1"/>
  <rowBreaks count="1" manualBreakCount="1">
    <brk id="40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4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6" t="str">
        <f>'PT ORGANISMOS'!A2</f>
        <v>Precios de ENERO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1057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8" x14ac:dyDescent="0.25">
      <c r="A6" s="27"/>
      <c r="B6" s="347" t="s">
        <v>1056</v>
      </c>
      <c r="C6" s="347"/>
      <c r="D6" s="347"/>
      <c r="E6" s="347"/>
      <c r="F6" s="347"/>
      <c r="G6" s="347"/>
      <c r="H6" s="347"/>
    </row>
    <row r="7" spans="1:8" s="2" customFormat="1" ht="15" customHeight="1" x14ac:dyDescent="0.25">
      <c r="A7" s="27"/>
      <c r="B7" s="69"/>
      <c r="C7" s="69"/>
      <c r="D7" s="69"/>
      <c r="E7" s="69"/>
      <c r="F7" s="69"/>
      <c r="G7" s="69"/>
      <c r="H7" s="69"/>
    </row>
    <row r="8" spans="1:8" s="2" customFormat="1" ht="15.75" x14ac:dyDescent="0.25">
      <c r="A8" s="50" t="s">
        <v>1034</v>
      </c>
      <c r="B8" s="42" t="s">
        <v>1047</v>
      </c>
      <c r="C8" s="11"/>
      <c r="D8" s="45" t="s">
        <v>913</v>
      </c>
      <c r="E8" s="43" t="str">
        <f>A8</f>
        <v>0.48.00.F</v>
      </c>
      <c r="F8" s="45" t="s">
        <v>920</v>
      </c>
      <c r="G8" s="44">
        <f>SUM(G10:G17)</f>
        <v>466802.3844881925</v>
      </c>
      <c r="H8" s="8" t="s">
        <v>0</v>
      </c>
    </row>
    <row r="9" spans="1:8" s="2" customFormat="1" ht="15" x14ac:dyDescent="0.25">
      <c r="A9" s="28"/>
      <c r="B9" s="34" t="s">
        <v>909</v>
      </c>
      <c r="C9" s="18"/>
      <c r="D9" s="19" t="s">
        <v>914</v>
      </c>
      <c r="E9" s="19" t="s">
        <v>910</v>
      </c>
      <c r="F9" s="20" t="s">
        <v>911</v>
      </c>
      <c r="G9" s="20" t="s">
        <v>912</v>
      </c>
      <c r="H9" s="18"/>
    </row>
    <row r="10" spans="1:8" s="2" customFormat="1" ht="13.5" customHeight="1" x14ac:dyDescent="0.25">
      <c r="A10" s="29"/>
      <c r="B10" s="46" t="s">
        <v>902</v>
      </c>
      <c r="C10" s="25"/>
      <c r="D10" s="41"/>
      <c r="E10" s="47"/>
      <c r="F10" s="48"/>
      <c r="G10" s="49"/>
      <c r="H10" s="41"/>
    </row>
    <row r="11" spans="1:8" s="2" customFormat="1" ht="13.5" customHeight="1" x14ac:dyDescent="0.25">
      <c r="A11" s="27">
        <v>315</v>
      </c>
      <c r="B11" s="39" t="str">
        <f>VLOOKUP($A11,'PT ORGANISMOS'!$B$5:$H$1025,4,FALSE)</f>
        <v>sa.223</v>
      </c>
      <c r="C11" s="7" t="str">
        <f>VLOOKUP($A11,'PT ORGANISMOS'!$B$5:$H$1025,3,FALSE)</f>
        <v>MEDIDOR DE AGUA</v>
      </c>
      <c r="D11" s="8" t="str">
        <f>VLOOKUP($A11,'PT ORGANISMOS'!$B$5:$H$1025,7,FALSE)</f>
        <v>u</v>
      </c>
      <c r="E11" s="12">
        <v>1</v>
      </c>
      <c r="F11" s="22">
        <f>VLOOKUP($B11,IN_01_26!$B:$E,4,)</f>
        <v>132384.76587916588</v>
      </c>
      <c r="G11" s="13">
        <f>F11*E11</f>
        <v>132384.76587916588</v>
      </c>
      <c r="H11" s="8"/>
    </row>
    <row r="12" spans="1:8" s="2" customFormat="1" ht="13.5" customHeight="1" x14ac:dyDescent="0.25">
      <c r="A12" s="27">
        <v>312</v>
      </c>
      <c r="B12" s="39" t="str">
        <f>VLOOKUP($A12,'PT ORGANISMOS'!$B$5:$H$1025,4,FALSE)</f>
        <v>sa.205</v>
      </c>
      <c r="C12" s="7" t="str">
        <f>VLOOKUP($A12,'PT ORGANISMOS'!$B$5:$H$1025,3,FALSE)</f>
        <v>KIT MEDIDOR AGUA APROB. ASSA</v>
      </c>
      <c r="D12" s="8" t="str">
        <f>VLOOKUP($A12,'PT ORGANISMOS'!$B$5:$H$1025,7,FALSE)</f>
        <v>u</v>
      </c>
      <c r="E12" s="12">
        <v>1.55</v>
      </c>
      <c r="F12" s="22">
        <f>VLOOKUP($B12,IN_01_26!$B:$E,4,)</f>
        <v>97714.233985527055</v>
      </c>
      <c r="G12" s="13">
        <f>F12*E12</f>
        <v>151457.06267756695</v>
      </c>
      <c r="H12" s="8"/>
    </row>
    <row r="13" spans="1:8" s="2" customFormat="1" ht="13.5" customHeight="1" x14ac:dyDescent="0.25">
      <c r="A13" s="27">
        <v>313</v>
      </c>
      <c r="B13" s="39" t="str">
        <f>VLOOKUP($A13,'PT ORGANISMOS'!$B$5:$H$1025,4,FALSE)</f>
        <v>sa.210</v>
      </c>
      <c r="C13" s="7" t="str">
        <f>VLOOKUP($A13,'PT ORGANISMOS'!$B$5:$H$1025,3,FALSE)</f>
        <v>GABINETE P/MEDIDOR AGUA APROBADO ASSA</v>
      </c>
      <c r="D13" s="8" t="str">
        <f>VLOOKUP($A13,'PT ORGANISMOS'!$B$5:$H$1025,7,FALSE)</f>
        <v>u</v>
      </c>
      <c r="E13" s="12">
        <v>1</v>
      </c>
      <c r="F13" s="22">
        <f>VLOOKUP($B13,IN_01_26!$B:$E,4,)</f>
        <v>47656.496764652387</v>
      </c>
      <c r="G13" s="13">
        <f>F13*E13</f>
        <v>47656.496764652387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12</v>
      </c>
      <c r="F15" s="22">
        <f>VLOOKUP($B15,IN_01_26!$B:$E,4,)</f>
        <v>10227.427305454545</v>
      </c>
      <c r="G15" s="13">
        <f>F15*E15</f>
        <v>122729.12766545454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</v>
      </c>
      <c r="F17" s="24">
        <f>VLOOKUP($B17,IN_01_26!$B:$E,4,)</f>
        <v>125749.3150135278</v>
      </c>
      <c r="G17" s="17">
        <f>F17*E17</f>
        <v>12574.931501352781</v>
      </c>
      <c r="H17" s="15"/>
    </row>
    <row r="20" spans="1:8" s="2" customFormat="1" ht="15.75" x14ac:dyDescent="0.25">
      <c r="A20" s="50" t="s">
        <v>1035</v>
      </c>
      <c r="B20" s="42" t="s">
        <v>1048</v>
      </c>
      <c r="C20" s="11"/>
      <c r="D20" s="45" t="s">
        <v>913</v>
      </c>
      <c r="E20" s="43" t="str">
        <f>A20</f>
        <v>0.48.01.F</v>
      </c>
      <c r="F20" s="45" t="s">
        <v>920</v>
      </c>
      <c r="G20" s="44">
        <f>SUM(G22:G31)</f>
        <v>840417.78789161635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307</v>
      </c>
      <c r="B23" s="39" t="str">
        <f>VLOOKUP($A23,'PT ORGANISMOS'!$B$5:$H$1025,4,FALSE)</f>
        <v>sa.108</v>
      </c>
      <c r="C23" s="7" t="str">
        <f>VLOOKUP($A23,'PT ORGANISMOS'!$B$5:$H$1025,3,FALSE)</f>
        <v>CODO IPS 19 MM</v>
      </c>
      <c r="D23" s="8" t="str">
        <f>VLOOKUP($A23,'PT ORGANISMOS'!$B$5:$H$1025,7,FALSE)</f>
        <v>u</v>
      </c>
      <c r="E23" s="12">
        <v>45</v>
      </c>
      <c r="F23" s="22">
        <f>VLOOKUP($B23,IN_01_26!$B:$E,4,)</f>
        <v>470.24727179954641</v>
      </c>
      <c r="G23" s="13">
        <f>F23*E23</f>
        <v>21161.12723097959</v>
      </c>
      <c r="H23" s="8"/>
    </row>
    <row r="24" spans="1:8" s="2" customFormat="1" ht="13.5" customHeight="1" x14ac:dyDescent="0.25">
      <c r="A24" s="27">
        <v>304</v>
      </c>
      <c r="B24" s="39" t="str">
        <f>VLOOKUP($A24,'PT ORGANISMOS'!$B$5:$H$1025,4,FALSE)</f>
        <v>sa.071</v>
      </c>
      <c r="C24" s="7" t="str">
        <f>VLOOKUP($A24,'PT ORGANISMOS'!$B$5:$H$1025,3,FALSE)</f>
        <v>CAÑO H-3 TRICAPA 19 MM</v>
      </c>
      <c r="D24" s="8" t="str">
        <f>VLOOKUP($A24,'PT ORGANISMOS'!$B$5:$H$1025,7,FALSE)</f>
        <v>m</v>
      </c>
      <c r="E24" s="12">
        <v>46.5</v>
      </c>
      <c r="F24" s="22">
        <f>VLOOKUP($B24,IN_01_26!$B:$E,4,)</f>
        <v>3956.9386739777819</v>
      </c>
      <c r="G24" s="13">
        <f>F24*E24</f>
        <v>183997.64833996687</v>
      </c>
      <c r="H24" s="8"/>
    </row>
    <row r="25" spans="1:8" s="2" customFormat="1" ht="13.5" customHeight="1" x14ac:dyDescent="0.25">
      <c r="A25" s="27">
        <v>317</v>
      </c>
      <c r="B25" s="39" t="str">
        <f>VLOOKUP($A25,'PT ORGANISMOS'!$B$5:$H$1025,4,FALSE)</f>
        <v>sa.244</v>
      </c>
      <c r="C25" s="7" t="str">
        <f>VLOOKUP($A25,'PT ORGANISMOS'!$B$5:$H$1025,3,FALSE)</f>
        <v>LLAVE DE PASO DE BRONCE 0.019</v>
      </c>
      <c r="D25" s="8" t="str">
        <f>VLOOKUP($A25,'PT ORGANISMOS'!$B$5:$H$1025,7,FALSE)</f>
        <v>u</v>
      </c>
      <c r="E25" s="12">
        <v>6</v>
      </c>
      <c r="F25" s="22">
        <f>VLOOKUP($B25,IN_01_26!$B:$E,4,)</f>
        <v>13253.170983594509</v>
      </c>
      <c r="G25" s="13">
        <f>F25*E25</f>
        <v>79519.02590156706</v>
      </c>
      <c r="H25" s="8"/>
    </row>
    <row r="26" spans="1:8" s="2" customFormat="1" ht="13.5" customHeight="1" x14ac:dyDescent="0.25">
      <c r="A26" s="27">
        <v>599</v>
      </c>
      <c r="B26" s="39" t="str">
        <f>VLOOKUP($A26,'PT ORGANISMOS'!$B$5:$H$1025,4,FALSE)</f>
        <v>sa.285</v>
      </c>
      <c r="C26" s="7" t="str">
        <f>VLOOKUP($A26,'PT ORGANISMOS'!$B$5:$H$1025,3,FALSE)</f>
        <v>TANQUE DE RESERVA 600 LTS. PVC TRICAPA</v>
      </c>
      <c r="D26" s="8" t="str">
        <f>VLOOKUP($A26,'PT ORGANISMOS'!$B$5:$H$1025,7,FALSE)</f>
        <v>u</v>
      </c>
      <c r="E26" s="12">
        <v>1</v>
      </c>
      <c r="F26" s="22">
        <f>VLOOKUP($B26,IN_01_26!$B:$E,4,)</f>
        <v>171954.47705873576</v>
      </c>
      <c r="G26" s="13">
        <f>F26*E26</f>
        <v>171954.47705873576</v>
      </c>
      <c r="H26" s="8"/>
    </row>
    <row r="27" spans="1:8" s="2" customFormat="1" ht="13.5" customHeight="1" x14ac:dyDescent="0.25">
      <c r="A27" s="27">
        <v>311</v>
      </c>
      <c r="B27" s="39" t="str">
        <f>VLOOKUP($A27,'PT ORGANISMOS'!$B$5:$H$1025,4,FALSE)</f>
        <v>sa.200</v>
      </c>
      <c r="C27" s="7" t="str">
        <f>VLOOKUP($A27,'PT ORGANISMOS'!$B$5:$H$1025,3,FALSE)</f>
        <v>TEE IPS 19 MM</v>
      </c>
      <c r="D27" s="8" t="str">
        <f>VLOOKUP($A27,'PT ORGANISMOS'!$B$5:$H$1025,7,FALSE)</f>
        <v>u</v>
      </c>
      <c r="E27" s="12">
        <v>30</v>
      </c>
      <c r="F27" s="22">
        <f>VLOOKUP($B27,IN_01_26!$B:$E,4,)</f>
        <v>1045.2657527705319</v>
      </c>
      <c r="G27" s="13">
        <f>F27*E27</f>
        <v>31357.972583115956</v>
      </c>
      <c r="H27" s="8"/>
    </row>
    <row r="28" spans="1:8" s="2" customFormat="1" ht="13.5" customHeight="1" x14ac:dyDescent="0.25">
      <c r="A28" s="27"/>
      <c r="B28" s="35" t="s">
        <v>903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203</v>
      </c>
      <c r="B29" s="39" t="str">
        <f>VLOOKUP($A29,'PT ORGANISMOS'!$B$5:$H$1025,4,FALSE)</f>
        <v>mo.007</v>
      </c>
      <c r="C29" s="7" t="str">
        <f>VLOOKUP($A29,'PT ORGANISMOS'!$B$5:$H$1025,3,FALSE)</f>
        <v>CUADRILLA TIPO U.G.A.T.S.</v>
      </c>
      <c r="D29" s="8" t="str">
        <f>VLOOKUP($A29,'PT ORGANISMOS'!$B$5:$H$1025,7,FALSE)</f>
        <v>h</v>
      </c>
      <c r="E29" s="12">
        <v>32</v>
      </c>
      <c r="F29" s="22">
        <f>VLOOKUP($B29,IN_01_26!$B:$E,4,)</f>
        <v>10227.427305454545</v>
      </c>
      <c r="G29" s="13">
        <f>F29*E29</f>
        <v>327277.67377454543</v>
      </c>
      <c r="H29" s="8"/>
    </row>
    <row r="30" spans="1:8" s="2" customFormat="1" ht="13.5" customHeight="1" x14ac:dyDescent="0.25">
      <c r="A30" s="27"/>
      <c r="B30" s="35" t="s">
        <v>904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30">
        <v>75</v>
      </c>
      <c r="B31" s="40" t="str">
        <f>VLOOKUP($A31,'PT ORGANISMOS'!$B$5:$H$1025,4,FALSE)</f>
        <v>eq.012</v>
      </c>
      <c r="C31" s="14" t="str">
        <f>VLOOKUP($A31,'PT ORGANISMOS'!$B$5:$H$1025,3,FALSE)</f>
        <v>CAMIÓN VOLCADOR 140 H.P.</v>
      </c>
      <c r="D31" s="15" t="str">
        <f>VLOOKUP($A31,'PT ORGANISMOS'!$B$5:$H$1025,7,FALSE)</f>
        <v>h</v>
      </c>
      <c r="E31" s="16">
        <v>0.2</v>
      </c>
      <c r="F31" s="24">
        <f>VLOOKUP($B31,IN_01_26!$B:$E,4,)</f>
        <v>125749.3150135278</v>
      </c>
      <c r="G31" s="17">
        <f>F31*E31</f>
        <v>25149.863002705562</v>
      </c>
      <c r="H31" s="15"/>
    </row>
    <row r="34" spans="1:8" s="2" customFormat="1" ht="15.75" x14ac:dyDescent="0.25">
      <c r="A34" s="50" t="s">
        <v>1036</v>
      </c>
      <c r="B34" s="42" t="s">
        <v>1049</v>
      </c>
      <c r="C34" s="11"/>
      <c r="D34" s="45" t="s">
        <v>913</v>
      </c>
      <c r="E34" s="43" t="str">
        <f>A34</f>
        <v>0.48.02.F</v>
      </c>
      <c r="F34" s="45" t="s">
        <v>920</v>
      </c>
      <c r="G34" s="44">
        <f>SUM(G36:G48)</f>
        <v>1307220.1723798087</v>
      </c>
      <c r="H34" s="8" t="s">
        <v>0</v>
      </c>
    </row>
    <row r="35" spans="1:8" s="2" customFormat="1" ht="15" x14ac:dyDescent="0.25">
      <c r="A35" s="28"/>
      <c r="B35" s="34" t="s">
        <v>909</v>
      </c>
      <c r="C35" s="18"/>
      <c r="D35" s="19" t="s">
        <v>914</v>
      </c>
      <c r="E35" s="19" t="s">
        <v>910</v>
      </c>
      <c r="F35" s="20" t="s">
        <v>911</v>
      </c>
      <c r="G35" s="20" t="s">
        <v>912</v>
      </c>
      <c r="H35" s="18"/>
    </row>
    <row r="36" spans="1:8" s="2" customFormat="1" ht="13.5" customHeight="1" x14ac:dyDescent="0.25">
      <c r="A36" s="29"/>
      <c r="B36" s="46" t="s">
        <v>902</v>
      </c>
      <c r="C36" s="25"/>
      <c r="D36" s="41"/>
      <c r="E36" s="47"/>
      <c r="F36" s="48"/>
      <c r="G36" s="49"/>
      <c r="H36" s="41"/>
    </row>
    <row r="37" spans="1:8" s="2" customFormat="1" ht="13.5" customHeight="1" x14ac:dyDescent="0.25">
      <c r="A37" s="27">
        <v>307</v>
      </c>
      <c r="B37" s="39" t="str">
        <f>VLOOKUP($A37,'PT ORGANISMOS'!$B$5:$H$1025,4,FALSE)</f>
        <v>sa.108</v>
      </c>
      <c r="C37" s="7" t="str">
        <f>VLOOKUP($A37,'PT ORGANISMOS'!$B$5:$H$1025,3,FALSE)</f>
        <v>CODO IPS 19 MM</v>
      </c>
      <c r="D37" s="8" t="str">
        <f>VLOOKUP($A37,'PT ORGANISMOS'!$B$5:$H$1025,7,FALSE)</f>
        <v>u</v>
      </c>
      <c r="E37" s="12">
        <v>45</v>
      </c>
      <c r="F37" s="22">
        <f>VLOOKUP($B37,IN_01_26!$B:$E,4,)</f>
        <v>470.24727179954641</v>
      </c>
      <c r="G37" s="13">
        <f t="shared" ref="G37:G44" si="0">F37*E37</f>
        <v>21161.12723097959</v>
      </c>
      <c r="H37" s="8"/>
    </row>
    <row r="38" spans="1:8" s="2" customFormat="1" ht="13.5" customHeight="1" x14ac:dyDescent="0.25">
      <c r="A38" s="27">
        <v>304</v>
      </c>
      <c r="B38" s="39" t="str">
        <f>VLOOKUP($A38,'PT ORGANISMOS'!$B$5:$H$1025,4,FALSE)</f>
        <v>sa.071</v>
      </c>
      <c r="C38" s="7" t="str">
        <f>VLOOKUP($A38,'PT ORGANISMOS'!$B$5:$H$1025,3,FALSE)</f>
        <v>CAÑO H-3 TRICAPA 19 MM</v>
      </c>
      <c r="D38" s="8" t="str">
        <f>VLOOKUP($A38,'PT ORGANISMOS'!$B$5:$H$1025,7,FALSE)</f>
        <v>m</v>
      </c>
      <c r="E38" s="12">
        <v>46.5</v>
      </c>
      <c r="F38" s="22">
        <f>VLOOKUP($B38,IN_01_26!$B:$E,4,)</f>
        <v>3956.9386739777819</v>
      </c>
      <c r="G38" s="13">
        <f t="shared" si="0"/>
        <v>183997.64833996687</v>
      </c>
      <c r="H38" s="8"/>
    </row>
    <row r="39" spans="1:8" s="2" customFormat="1" ht="13.5" customHeight="1" x14ac:dyDescent="0.25">
      <c r="A39" s="27">
        <v>317</v>
      </c>
      <c r="B39" s="39" t="str">
        <f>VLOOKUP($A39,'PT ORGANISMOS'!$B$5:$H$1025,4,FALSE)</f>
        <v>sa.244</v>
      </c>
      <c r="C39" s="7" t="str">
        <f>VLOOKUP($A39,'PT ORGANISMOS'!$B$5:$H$1025,3,FALSE)</f>
        <v>LLAVE DE PASO DE BRONCE 0.019</v>
      </c>
      <c r="D39" s="8" t="str">
        <f>VLOOKUP($A39,'PT ORGANISMOS'!$B$5:$H$1025,7,FALSE)</f>
        <v>u</v>
      </c>
      <c r="E39" s="12">
        <v>6</v>
      </c>
      <c r="F39" s="22">
        <f>VLOOKUP($B39,IN_01_26!$B:$E,4,)</f>
        <v>13253.170983594509</v>
      </c>
      <c r="G39" s="13">
        <f t="shared" si="0"/>
        <v>79519.02590156706</v>
      </c>
      <c r="H39" s="8"/>
    </row>
    <row r="40" spans="1:8" s="2" customFormat="1" ht="13.5" customHeight="1" x14ac:dyDescent="0.25">
      <c r="A40" s="27">
        <v>599</v>
      </c>
      <c r="B40" s="39" t="str">
        <f>VLOOKUP($A40,'PT ORGANISMOS'!$B$5:$H$1025,4,FALSE)</f>
        <v>sa.285</v>
      </c>
      <c r="C40" s="7" t="str">
        <f>VLOOKUP($A40,'PT ORGANISMOS'!$B$5:$H$1025,3,FALSE)</f>
        <v>TANQUE DE RESERVA 600 LTS. PVC TRICAPA</v>
      </c>
      <c r="D40" s="8" t="str">
        <f>VLOOKUP($A40,'PT ORGANISMOS'!$B$5:$H$1025,7,FALSE)</f>
        <v>u</v>
      </c>
      <c r="E40" s="12">
        <v>1</v>
      </c>
      <c r="F40" s="22">
        <f>VLOOKUP($B40,IN_01_26!$B:$E,4,)</f>
        <v>171954.47705873576</v>
      </c>
      <c r="G40" s="13">
        <f t="shared" si="0"/>
        <v>171954.47705873576</v>
      </c>
      <c r="H40" s="8"/>
    </row>
    <row r="41" spans="1:8" s="2" customFormat="1" ht="13.5" customHeight="1" x14ac:dyDescent="0.25">
      <c r="A41" s="27">
        <v>311</v>
      </c>
      <c r="B41" s="39" t="str">
        <f>VLOOKUP($A41,'PT ORGANISMOS'!$B$5:$H$1025,4,FALSE)</f>
        <v>sa.200</v>
      </c>
      <c r="C41" s="7" t="str">
        <f>VLOOKUP($A41,'PT ORGANISMOS'!$B$5:$H$1025,3,FALSE)</f>
        <v>TEE IPS 19 MM</v>
      </c>
      <c r="D41" s="8" t="str">
        <f>VLOOKUP($A41,'PT ORGANISMOS'!$B$5:$H$1025,7,FALSE)</f>
        <v>u</v>
      </c>
      <c r="E41" s="12">
        <v>30</v>
      </c>
      <c r="F41" s="22">
        <f>VLOOKUP($B41,IN_01_26!$B:$E,4,)</f>
        <v>1045.2657527705319</v>
      </c>
      <c r="G41" s="13">
        <f t="shared" si="0"/>
        <v>31357.972583115956</v>
      </c>
      <c r="H41" s="8"/>
    </row>
    <row r="42" spans="1:8" s="2" customFormat="1" ht="13.5" customHeight="1" x14ac:dyDescent="0.25">
      <c r="A42" s="27">
        <v>312</v>
      </c>
      <c r="B42" s="39" t="str">
        <f>VLOOKUP($A42,'PT ORGANISMOS'!$B$5:$H$1025,4,FALSE)</f>
        <v>sa.205</v>
      </c>
      <c r="C42" s="7" t="str">
        <f>VLOOKUP($A42,'PT ORGANISMOS'!$B$5:$H$1025,3,FALSE)</f>
        <v>KIT MEDIDOR AGUA APROB. ASSA</v>
      </c>
      <c r="D42" s="8" t="str">
        <f>VLOOKUP($A42,'PT ORGANISMOS'!$B$5:$H$1025,7,FALSE)</f>
        <v>u</v>
      </c>
      <c r="E42" s="12">
        <v>1.55</v>
      </c>
      <c r="F42" s="22">
        <f>VLOOKUP($B42,IN_01_26!$B:$E,4,)</f>
        <v>97714.233985527055</v>
      </c>
      <c r="G42" s="13">
        <f t="shared" si="0"/>
        <v>151457.06267756695</v>
      </c>
      <c r="H42" s="8"/>
    </row>
    <row r="43" spans="1:8" s="2" customFormat="1" ht="13.5" customHeight="1" x14ac:dyDescent="0.25">
      <c r="A43" s="27">
        <v>313</v>
      </c>
      <c r="B43" s="39" t="str">
        <f>VLOOKUP($A43,'PT ORGANISMOS'!$B$5:$H$1025,4,FALSE)</f>
        <v>sa.210</v>
      </c>
      <c r="C43" s="7" t="str">
        <f>VLOOKUP($A43,'PT ORGANISMOS'!$B$5:$H$1025,3,FALSE)</f>
        <v>GABINETE P/MEDIDOR AGUA APROBADO ASSA</v>
      </c>
      <c r="D43" s="8" t="str">
        <f>VLOOKUP($A43,'PT ORGANISMOS'!$B$5:$H$1025,7,FALSE)</f>
        <v>u</v>
      </c>
      <c r="E43" s="12">
        <v>1</v>
      </c>
      <c r="F43" s="22">
        <f>VLOOKUP($B43,IN_01_26!$B:$E,4,)</f>
        <v>47656.496764652387</v>
      </c>
      <c r="G43" s="13">
        <f t="shared" si="0"/>
        <v>47656.496764652387</v>
      </c>
      <c r="H43" s="8"/>
    </row>
    <row r="44" spans="1:8" s="2" customFormat="1" ht="13.5" customHeight="1" x14ac:dyDescent="0.25">
      <c r="A44" s="27">
        <v>315</v>
      </c>
      <c r="B44" s="39" t="str">
        <f>VLOOKUP($A44,'PT ORGANISMOS'!$B$5:$H$1025,4,FALSE)</f>
        <v>sa.223</v>
      </c>
      <c r="C44" s="7" t="str">
        <f>VLOOKUP($A44,'PT ORGANISMOS'!$B$5:$H$1025,3,FALSE)</f>
        <v>MEDIDOR DE AGUA</v>
      </c>
      <c r="D44" s="8" t="str">
        <f>VLOOKUP($A44,'PT ORGANISMOS'!$B$5:$H$1025,7,FALSE)</f>
        <v>u</v>
      </c>
      <c r="E44" s="12">
        <v>1</v>
      </c>
      <c r="F44" s="22">
        <f>VLOOKUP($B44,IN_01_26!$B:$E,4,)</f>
        <v>132384.76587916588</v>
      </c>
      <c r="G44" s="13">
        <f t="shared" si="0"/>
        <v>132384.76587916588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1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12">
        <v>44</v>
      </c>
      <c r="F46" s="22">
        <f>VLOOKUP($B46,IN_01_26!$B:$E,4,)</f>
        <v>10227.427305454545</v>
      </c>
      <c r="G46" s="13">
        <f>F46*E46</f>
        <v>450006.80143999995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16">
        <v>0.3</v>
      </c>
      <c r="F48" s="24">
        <f>VLOOKUP($B48,IN_01_26!$B:$E,4,)</f>
        <v>125749.3150135278</v>
      </c>
      <c r="G48" s="17">
        <f>F48*E48</f>
        <v>37724.794504058336</v>
      </c>
      <c r="H48" s="15"/>
    </row>
    <row r="49" spans="1:8" s="2" customFormat="1" ht="15.75" x14ac:dyDescent="0.25">
      <c r="A49" s="50" t="s">
        <v>1037</v>
      </c>
      <c r="B49" s="42" t="s">
        <v>1050</v>
      </c>
      <c r="C49" s="11"/>
      <c r="D49" s="45" t="s">
        <v>913</v>
      </c>
      <c r="E49" s="43" t="str">
        <f>A49</f>
        <v>0.48.20.A</v>
      </c>
      <c r="F49" s="45" t="s">
        <v>920</v>
      </c>
      <c r="G49" s="44">
        <f>SUM(G51:G61)</f>
        <v>3786158.5432206132</v>
      </c>
      <c r="H49" s="8" t="s">
        <v>0</v>
      </c>
    </row>
    <row r="50" spans="1:8" s="2" customFormat="1" ht="15" x14ac:dyDescent="0.25">
      <c r="A50" s="28"/>
      <c r="B50" s="34" t="s">
        <v>909</v>
      </c>
      <c r="C50" s="18"/>
      <c r="D50" s="19" t="s">
        <v>914</v>
      </c>
      <c r="E50" s="19" t="s">
        <v>910</v>
      </c>
      <c r="F50" s="20" t="s">
        <v>911</v>
      </c>
      <c r="G50" s="20" t="s">
        <v>912</v>
      </c>
      <c r="H50" s="18"/>
    </row>
    <row r="51" spans="1:8" s="2" customFormat="1" ht="13.5" customHeight="1" x14ac:dyDescent="0.25">
      <c r="A51" s="29"/>
      <c r="B51" s="46" t="s">
        <v>902</v>
      </c>
      <c r="C51" s="25"/>
      <c r="D51" s="41"/>
      <c r="E51" s="47"/>
      <c r="F51" s="48"/>
      <c r="G51" s="49"/>
      <c r="H51" s="41"/>
    </row>
    <row r="52" spans="1:8" s="2" customFormat="1" ht="13.5" customHeight="1" x14ac:dyDescent="0.25">
      <c r="A52" s="27">
        <v>317</v>
      </c>
      <c r="B52" s="39" t="str">
        <f>VLOOKUP($A52,'PT ORGANISMOS'!$B$5:$H$1025,4,FALSE)</f>
        <v>sa.244</v>
      </c>
      <c r="C52" s="7" t="str">
        <f>VLOOKUP($A52,'PT ORGANISMOS'!$B$5:$H$1025,3,FALSE)</f>
        <v>LLAVE DE PASO DE BRONCE 0.019</v>
      </c>
      <c r="D52" s="8" t="str">
        <f>VLOOKUP($A52,'PT ORGANISMOS'!$B$5:$H$1025,7,FALSE)</f>
        <v>u</v>
      </c>
      <c r="E52" s="32">
        <v>18.492999999999999</v>
      </c>
      <c r="F52" s="22">
        <f>VLOOKUP($B52,IN_01_26!$B:$E,4,)</f>
        <v>13253.170983594509</v>
      </c>
      <c r="G52" s="13">
        <f t="shared" ref="G52:G57" si="1">F52*E52</f>
        <v>245090.89099961324</v>
      </c>
      <c r="H52" s="8"/>
    </row>
    <row r="53" spans="1:8" s="2" customFormat="1" ht="13.5" customHeight="1" x14ac:dyDescent="0.25">
      <c r="A53" s="27">
        <v>307</v>
      </c>
      <c r="B53" s="39" t="str">
        <f>VLOOKUP($A53,'PT ORGANISMOS'!$B$5:$H$1025,4,FALSE)</f>
        <v>sa.108</v>
      </c>
      <c r="C53" s="7" t="str">
        <f>VLOOKUP($A53,'PT ORGANISMOS'!$B$5:$H$1025,3,FALSE)</f>
        <v>CODO IPS 19 MM</v>
      </c>
      <c r="D53" s="8" t="str">
        <f>VLOOKUP($A53,'PT ORGANISMOS'!$B$5:$H$1025,7,FALSE)</f>
        <v>u</v>
      </c>
      <c r="E53" s="32">
        <v>191.596</v>
      </c>
      <c r="F53" s="22">
        <f>VLOOKUP($B53,IN_01_26!$B:$E,4,)</f>
        <v>470.24727179954641</v>
      </c>
      <c r="G53" s="13">
        <f t="shared" si="1"/>
        <v>90097.496287705901</v>
      </c>
      <c r="H53" s="8"/>
    </row>
    <row r="54" spans="1:8" s="2" customFormat="1" ht="13.5" customHeight="1" x14ac:dyDescent="0.25">
      <c r="A54" s="27">
        <v>304</v>
      </c>
      <c r="B54" s="39" t="str">
        <f>VLOOKUP($A54,'PT ORGANISMOS'!$B$5:$H$1025,4,FALSE)</f>
        <v>sa.071</v>
      </c>
      <c r="C54" s="7" t="str">
        <f>VLOOKUP($A54,'PT ORGANISMOS'!$B$5:$H$1025,3,FALSE)</f>
        <v>CAÑO H-3 TRICAPA 19 MM</v>
      </c>
      <c r="D54" s="8" t="str">
        <f>VLOOKUP($A54,'PT ORGANISMOS'!$B$5:$H$1025,7,FALSE)</f>
        <v>m</v>
      </c>
      <c r="E54" s="32">
        <v>276.28699999999998</v>
      </c>
      <c r="F54" s="22">
        <f>VLOOKUP($B54,IN_01_26!$B:$E,4,)</f>
        <v>3956.9386739777819</v>
      </c>
      <c r="G54" s="13">
        <f t="shared" si="1"/>
        <v>1093250.7154172994</v>
      </c>
      <c r="H54" s="8"/>
    </row>
    <row r="55" spans="1:8" s="2" customFormat="1" ht="13.5" customHeight="1" x14ac:dyDescent="0.25">
      <c r="A55" s="27">
        <v>323</v>
      </c>
      <c r="B55" s="39" t="str">
        <f>VLOOKUP($A55,'PT ORGANISMOS'!$B$5:$H$1025,4,FALSE)</f>
        <v>sa.310</v>
      </c>
      <c r="C55" s="7" t="str">
        <f>VLOOKUP($A55,'PT ORGANISMOS'!$B$5:$H$1025,3,FALSE)</f>
        <v>VÁLVULA ESCLUSA BRONCE 25 MM</v>
      </c>
      <c r="D55" s="8" t="str">
        <f>VLOOKUP($A55,'PT ORGANISMOS'!$B$5:$H$1025,7,FALSE)</f>
        <v>u</v>
      </c>
      <c r="E55" s="32">
        <v>24.968</v>
      </c>
      <c r="F55" s="22">
        <f>VLOOKUP($B55,IN_01_26!$B:$E,4,)</f>
        <v>20918.786514353342</v>
      </c>
      <c r="G55" s="13">
        <f t="shared" si="1"/>
        <v>522300.26169037423</v>
      </c>
      <c r="H55" s="8"/>
    </row>
    <row r="56" spans="1:8" s="2" customFormat="1" ht="13.5" customHeight="1" x14ac:dyDescent="0.25">
      <c r="A56" s="27">
        <v>314</v>
      </c>
      <c r="B56" s="39" t="str">
        <f>VLOOKUP($A56,'PT ORGANISMOS'!$B$5:$H$1025,4,FALSE)</f>
        <v>sa.220</v>
      </c>
      <c r="C56" s="7" t="str">
        <f>VLOOKUP($A56,'PT ORGANISMOS'!$B$5:$H$1025,3,FALSE)</f>
        <v>CAÑO H-3 TRICAPA 25 MM</v>
      </c>
      <c r="D56" s="8" t="str">
        <f>VLOOKUP($A56,'PT ORGANISMOS'!$B$5:$H$1025,7,FALSE)</f>
        <v>m</v>
      </c>
      <c r="E56" s="32">
        <v>20.826000000000001</v>
      </c>
      <c r="F56" s="22">
        <f>VLOOKUP($B56,IN_01_26!$B:$E,4,)</f>
        <v>5642.3242946624832</v>
      </c>
      <c r="G56" s="13">
        <f t="shared" si="1"/>
        <v>117507.04576064087</v>
      </c>
      <c r="H56" s="8"/>
    </row>
    <row r="57" spans="1:8" s="2" customFormat="1" ht="13.5" customHeight="1" x14ac:dyDescent="0.25">
      <c r="A57" s="27">
        <v>311</v>
      </c>
      <c r="B57" s="39" t="str">
        <f>VLOOKUP($A57,'PT ORGANISMOS'!$B$5:$H$1025,4,FALSE)</f>
        <v>sa.200</v>
      </c>
      <c r="C57" s="7" t="str">
        <f>VLOOKUP($A57,'PT ORGANISMOS'!$B$5:$H$1025,3,FALSE)</f>
        <v>TEE IPS 19 MM</v>
      </c>
      <c r="D57" s="8" t="str">
        <f>VLOOKUP($A57,'PT ORGANISMOS'!$B$5:$H$1025,7,FALSE)</f>
        <v>u</v>
      </c>
      <c r="E57" s="32">
        <v>130.50700000000001</v>
      </c>
      <c r="F57" s="22">
        <f>VLOOKUP($B57,IN_01_26!$B:$E,4,)</f>
        <v>1045.2657527705319</v>
      </c>
      <c r="G57" s="13">
        <f t="shared" si="1"/>
        <v>136414.49759682381</v>
      </c>
      <c r="H57" s="8"/>
    </row>
    <row r="58" spans="1:8" s="2" customFormat="1" ht="13.5" customHeight="1" x14ac:dyDescent="0.25">
      <c r="A58" s="27"/>
      <c r="B58" s="35" t="s">
        <v>903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27">
        <v>203</v>
      </c>
      <c r="B59" s="39" t="str">
        <f>VLOOKUP($A59,'PT ORGANISMOS'!$B$5:$H$1025,4,FALSE)</f>
        <v>mo.007</v>
      </c>
      <c r="C59" s="7" t="str">
        <f>VLOOKUP($A59,'PT ORGANISMOS'!$B$5:$H$1025,3,FALSE)</f>
        <v>CUADRILLA TIPO U.G.A.T.S.</v>
      </c>
      <c r="D59" s="8" t="str">
        <f>VLOOKUP($A59,'PT ORGANISMOS'!$B$5:$H$1025,7,FALSE)</f>
        <v>h</v>
      </c>
      <c r="E59" s="32">
        <v>144.39099999999999</v>
      </c>
      <c r="F59" s="22">
        <f>VLOOKUP($B59,IN_01_26!$B:$E,4,)</f>
        <v>10227.427305454545</v>
      </c>
      <c r="G59" s="13">
        <f>F59*E59</f>
        <v>1476748.4560618871</v>
      </c>
      <c r="H59" s="8"/>
    </row>
    <row r="60" spans="1:8" s="2" customFormat="1" ht="13.5" customHeight="1" x14ac:dyDescent="0.25">
      <c r="A60" s="27"/>
      <c r="B60" s="35" t="s">
        <v>904</v>
      </c>
      <c r="C60" s="7"/>
      <c r="D60" s="8"/>
      <c r="E60" s="12"/>
      <c r="F60" s="22"/>
      <c r="G60" s="13"/>
      <c r="H60" s="8"/>
    </row>
    <row r="61" spans="1:8" s="2" customFormat="1" ht="13.5" customHeight="1" x14ac:dyDescent="0.25">
      <c r="A61" s="30">
        <v>75</v>
      </c>
      <c r="B61" s="40" t="str">
        <f>VLOOKUP($A61,'PT ORGANISMOS'!$B$5:$H$1025,4,FALSE)</f>
        <v>eq.012</v>
      </c>
      <c r="C61" s="14" t="str">
        <f>VLOOKUP($A61,'PT ORGANISMOS'!$B$5:$H$1025,3,FALSE)</f>
        <v>CAMIÓN VOLCADOR 140 H.P.</v>
      </c>
      <c r="D61" s="15" t="str">
        <f>VLOOKUP($A61,'PT ORGANISMOS'!$B$5:$H$1025,7,FALSE)</f>
        <v>h</v>
      </c>
      <c r="E61" s="31">
        <v>0.83299999999999996</v>
      </c>
      <c r="F61" s="24">
        <f>VLOOKUP($B61,IN_01_26!$B:$E,4,)</f>
        <v>125749.3150135278</v>
      </c>
      <c r="G61" s="17">
        <f>F61*E61</f>
        <v>104749.17940626865</v>
      </c>
      <c r="H61" s="15"/>
    </row>
    <row r="64" spans="1:8" s="2" customFormat="1" ht="18" x14ac:dyDescent="0.25">
      <c r="A64" s="27"/>
      <c r="B64" s="347" t="s">
        <v>1055</v>
      </c>
      <c r="C64" s="347"/>
      <c r="D64" s="347"/>
      <c r="E64" s="347"/>
      <c r="F64" s="347"/>
      <c r="G64" s="347"/>
      <c r="H64" s="347"/>
    </row>
    <row r="65" spans="1:8" s="2" customFormat="1" ht="15" customHeight="1" x14ac:dyDescent="0.25">
      <c r="A65" s="27"/>
      <c r="B65" s="69"/>
      <c r="C65" s="69"/>
      <c r="D65" s="69"/>
      <c r="E65" s="69"/>
      <c r="F65" s="69"/>
      <c r="G65" s="69"/>
      <c r="H65" s="69"/>
    </row>
    <row r="66" spans="1:8" s="2" customFormat="1" ht="15.75" x14ac:dyDescent="0.25">
      <c r="A66" s="50" t="s">
        <v>1038</v>
      </c>
      <c r="B66" s="42" t="s">
        <v>1051</v>
      </c>
      <c r="C66" s="11"/>
      <c r="D66" s="45" t="s">
        <v>913</v>
      </c>
      <c r="E66" s="43" t="str">
        <f>A66</f>
        <v>0.54.00.F</v>
      </c>
      <c r="F66" s="45" t="s">
        <v>920</v>
      </c>
      <c r="G66" s="44">
        <f>SUM(G68:G74)</f>
        <v>2146505.508308969</v>
      </c>
      <c r="H66" s="8" t="s">
        <v>0</v>
      </c>
    </row>
    <row r="67" spans="1:8" s="2" customFormat="1" ht="15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9"/>
      <c r="B68" s="46" t="s">
        <v>902</v>
      </c>
      <c r="C68" s="25"/>
      <c r="D68" s="41"/>
      <c r="E68" s="47"/>
      <c r="F68" s="48"/>
      <c r="G68" s="49"/>
      <c r="H68" s="41"/>
    </row>
    <row r="69" spans="1:8" s="2" customFormat="1" ht="13.5" customHeight="1" x14ac:dyDescent="0.25">
      <c r="A69" s="27">
        <v>316</v>
      </c>
      <c r="B69" s="39" t="str">
        <f>VLOOKUP($A69,'PT ORGANISMOS'!$B$5:$H$1025,4,FALSE)</f>
        <v>sa.239</v>
      </c>
      <c r="C69" s="7" t="str">
        <f>VLOOKUP($A69,'PT ORGANISMOS'!$B$5:$H$1025,3,FALSE)</f>
        <v>JUEGO LLUVIA C/TRANSFERENCIA CR. Y</v>
      </c>
      <c r="D69" s="8" t="str">
        <f>VLOOKUP($A69,'PT ORGANISMOS'!$B$5:$H$1025,7,FALSE)</f>
        <v>u</v>
      </c>
      <c r="E69" s="12">
        <v>4.6500000000000004</v>
      </c>
      <c r="F69" s="22">
        <f>VLOOKUP($B69,IN_01_26!$B:$E,4,)</f>
        <v>265088.12387352047</v>
      </c>
      <c r="G69" s="13">
        <f>F69*E69</f>
        <v>1232659.7760118702</v>
      </c>
      <c r="H69" s="8"/>
    </row>
    <row r="70" spans="1:8" s="2" customFormat="1" ht="13.5" customHeight="1" x14ac:dyDescent="0.25">
      <c r="A70" s="27">
        <v>302</v>
      </c>
      <c r="B70" s="39" t="str">
        <f>VLOOKUP($A70,'PT ORGANISMOS'!$B$5:$H$1025,4,FALSE)</f>
        <v>sa.020</v>
      </c>
      <c r="C70" s="7" t="str">
        <f>VLOOKUP($A70,'PT ORGANISMOS'!$B$5:$H$1025,3,FALSE)</f>
        <v>INODORO SIFÓNICO LOSA</v>
      </c>
      <c r="D70" s="8" t="str">
        <f>VLOOKUP($A70,'PT ORGANISMOS'!$B$5:$H$1025,7,FALSE)</f>
        <v>u</v>
      </c>
      <c r="E70" s="12">
        <v>5.51</v>
      </c>
      <c r="F70" s="22">
        <f>VLOOKUP($B70,IN_01_26!$B:$E,4,)</f>
        <v>135301.61288893464</v>
      </c>
      <c r="G70" s="13">
        <f>F70*E70</f>
        <v>745511.88701802981</v>
      </c>
      <c r="H70" s="8"/>
    </row>
    <row r="71" spans="1:8" s="2" customFormat="1" ht="13.5" customHeight="1" x14ac:dyDescent="0.25">
      <c r="A71" s="27"/>
      <c r="B71" s="35" t="s">
        <v>903</v>
      </c>
      <c r="C71" s="7"/>
      <c r="D71" s="8"/>
      <c r="E71" s="12"/>
      <c r="F71" s="21"/>
      <c r="G71" s="13"/>
      <c r="H71" s="8"/>
    </row>
    <row r="72" spans="1:8" s="2" customFormat="1" ht="13.5" customHeight="1" x14ac:dyDescent="0.25">
      <c r="A72" s="27">
        <v>203</v>
      </c>
      <c r="B72" s="39" t="str">
        <f>VLOOKUP($A72,'PT ORGANISMOS'!$B$5:$H$1025,4,FALSE)</f>
        <v>mo.007</v>
      </c>
      <c r="C72" s="7" t="str">
        <f>VLOOKUP($A72,'PT ORGANISMOS'!$B$5:$H$1025,3,FALSE)</f>
        <v>CUADRILLA TIPO U.G.A.T.S.</v>
      </c>
      <c r="D72" s="8" t="str">
        <f>VLOOKUP($A72,'PT ORGANISMOS'!$B$5:$H$1025,7,FALSE)</f>
        <v>h</v>
      </c>
      <c r="E72" s="12">
        <v>14</v>
      </c>
      <c r="F72" s="22">
        <f>VLOOKUP($B72,IN_01_26!$B:$E,4,)</f>
        <v>10227.427305454545</v>
      </c>
      <c r="G72" s="13">
        <f>F72*E72</f>
        <v>143183.98227636362</v>
      </c>
      <c r="H72" s="8"/>
    </row>
    <row r="73" spans="1:8" s="2" customFormat="1" ht="13.5" customHeight="1" x14ac:dyDescent="0.25">
      <c r="A73" s="27"/>
      <c r="B73" s="35" t="s">
        <v>904</v>
      </c>
      <c r="C73" s="7"/>
      <c r="D73" s="8"/>
      <c r="E73" s="12"/>
      <c r="F73" s="22"/>
      <c r="G73" s="13"/>
      <c r="H73" s="8"/>
    </row>
    <row r="74" spans="1:8" s="2" customFormat="1" ht="13.5" customHeight="1" x14ac:dyDescent="0.25">
      <c r="A74" s="30">
        <v>75</v>
      </c>
      <c r="B74" s="40" t="str">
        <f>VLOOKUP($A74,'PT ORGANISMOS'!$B$5:$H$1025,4,FALSE)</f>
        <v>eq.012</v>
      </c>
      <c r="C74" s="14" t="str">
        <f>VLOOKUP($A74,'PT ORGANISMOS'!$B$5:$H$1025,3,FALSE)</f>
        <v>CAMIÓN VOLCADOR 140 H.P.</v>
      </c>
      <c r="D74" s="15" t="str">
        <f>VLOOKUP($A74,'PT ORGANISMOS'!$B$5:$H$1025,7,FALSE)</f>
        <v>h</v>
      </c>
      <c r="E74" s="16">
        <v>0.2</v>
      </c>
      <c r="F74" s="24">
        <f>VLOOKUP($B74,IN_01_26!$B:$E,4,)</f>
        <v>125749.3150135278</v>
      </c>
      <c r="G74" s="17">
        <f>F74*E74</f>
        <v>25149.863002705562</v>
      </c>
      <c r="H74" s="15"/>
    </row>
    <row r="77" spans="1:8" s="2" customFormat="1" ht="15.75" x14ac:dyDescent="0.25">
      <c r="A77" s="50" t="s">
        <v>1039</v>
      </c>
      <c r="B77" s="42" t="s">
        <v>1052</v>
      </c>
      <c r="C77" s="11"/>
      <c r="D77" s="45" t="s">
        <v>913</v>
      </c>
      <c r="E77" s="43" t="str">
        <f>A77</f>
        <v>0.54.01.F</v>
      </c>
      <c r="F77" s="45" t="s">
        <v>920</v>
      </c>
      <c r="G77" s="44">
        <f>SUM(G79:G85)</f>
        <v>14633161.023861935</v>
      </c>
      <c r="H77" s="8" t="s">
        <v>0</v>
      </c>
    </row>
    <row r="78" spans="1:8" s="2" customFormat="1" ht="15" x14ac:dyDescent="0.25">
      <c r="A78" s="28"/>
      <c r="B78" s="34" t="s">
        <v>909</v>
      </c>
      <c r="C78" s="18"/>
      <c r="D78" s="19" t="s">
        <v>914</v>
      </c>
      <c r="E78" s="19" t="s">
        <v>910</v>
      </c>
      <c r="F78" s="20" t="s">
        <v>911</v>
      </c>
      <c r="G78" s="20" t="s">
        <v>912</v>
      </c>
      <c r="H78" s="18"/>
    </row>
    <row r="79" spans="1:8" s="2" customFormat="1" ht="13.5" customHeight="1" x14ac:dyDescent="0.25">
      <c r="A79" s="29"/>
      <c r="B79" s="46" t="s">
        <v>902</v>
      </c>
      <c r="C79" s="25"/>
      <c r="D79" s="41"/>
      <c r="E79" s="47"/>
      <c r="F79" s="48"/>
      <c r="G79" s="49"/>
      <c r="H79" s="41"/>
    </row>
    <row r="80" spans="1:8" s="2" customFormat="1" ht="13.5" customHeight="1" x14ac:dyDescent="0.25">
      <c r="A80" s="27">
        <v>316</v>
      </c>
      <c r="B80" s="39" t="str">
        <f>VLOOKUP($A80,'PT ORGANISMOS'!$B$5:$H$1025,4,FALSE)</f>
        <v>sa.239</v>
      </c>
      <c r="C80" s="7" t="str">
        <f>VLOOKUP($A80,'PT ORGANISMOS'!$B$5:$H$1025,3,FALSE)</f>
        <v>JUEGO LLUVIA C/TRANSFERENCIA CR. Y</v>
      </c>
      <c r="D80" s="8" t="str">
        <f>VLOOKUP($A80,'PT ORGANISMOS'!$B$5:$H$1025,7,FALSE)</f>
        <v>u</v>
      </c>
      <c r="E80" s="12">
        <v>34.798000000000002</v>
      </c>
      <c r="F80" s="22">
        <f>VLOOKUP($B80,IN_01_26!$B:$E,4,)</f>
        <v>265088.12387352047</v>
      </c>
      <c r="G80" s="13">
        <f>F80*E80</f>
        <v>9224536.5345507655</v>
      </c>
      <c r="H80" s="8"/>
    </row>
    <row r="81" spans="1:8" s="2" customFormat="1" ht="13.5" customHeight="1" x14ac:dyDescent="0.25">
      <c r="A81" s="27">
        <v>302</v>
      </c>
      <c r="B81" s="39" t="str">
        <f>VLOOKUP($A81,'PT ORGANISMOS'!$B$5:$H$1025,4,FALSE)</f>
        <v>sa.020</v>
      </c>
      <c r="C81" s="7" t="str">
        <f>VLOOKUP($A81,'PT ORGANISMOS'!$B$5:$H$1025,3,FALSE)</f>
        <v>INODORO SIFÓNICO LOSA</v>
      </c>
      <c r="D81" s="8" t="str">
        <f>VLOOKUP($A81,'PT ORGANISMOS'!$B$5:$H$1025,7,FALSE)</f>
        <v>u</v>
      </c>
      <c r="E81" s="12">
        <v>32.950000000000003</v>
      </c>
      <c r="F81" s="22">
        <f>VLOOKUP($B81,IN_01_26!$B:$E,4,)</f>
        <v>135301.61288893464</v>
      </c>
      <c r="G81" s="13">
        <f>F81*E81</f>
        <v>4458188.1446903972</v>
      </c>
      <c r="H81" s="8"/>
    </row>
    <row r="82" spans="1:8" s="2" customFormat="1" ht="13.5" customHeight="1" x14ac:dyDescent="0.25">
      <c r="A82" s="27"/>
      <c r="B82" s="35" t="s">
        <v>903</v>
      </c>
      <c r="C82" s="7"/>
      <c r="D82" s="8"/>
      <c r="E82" s="12"/>
      <c r="F82" s="21"/>
      <c r="G82" s="13"/>
      <c r="H82" s="8"/>
    </row>
    <row r="83" spans="1:8" s="2" customFormat="1" ht="13.5" customHeight="1" x14ac:dyDescent="0.25">
      <c r="A83" s="27">
        <v>203</v>
      </c>
      <c r="B83" s="39" t="str">
        <f>VLOOKUP($A83,'PT ORGANISMOS'!$B$5:$H$1025,4,FALSE)</f>
        <v>mo.007</v>
      </c>
      <c r="C83" s="7" t="str">
        <f>VLOOKUP($A83,'PT ORGANISMOS'!$B$5:$H$1025,3,FALSE)</f>
        <v>CUADRILLA TIPO U.G.A.T.S.</v>
      </c>
      <c r="D83" s="8" t="str">
        <f>VLOOKUP($A83,'PT ORGANISMOS'!$B$5:$H$1025,7,FALSE)</f>
        <v>h</v>
      </c>
      <c r="E83" s="12">
        <v>68.191999999999993</v>
      </c>
      <c r="F83" s="22">
        <f>VLOOKUP($B83,IN_01_26!$B:$E,4,)</f>
        <v>10227.427305454545</v>
      </c>
      <c r="G83" s="13">
        <f>F83*E83</f>
        <v>697428.7228135562</v>
      </c>
      <c r="H83" s="8"/>
    </row>
    <row r="84" spans="1:8" s="2" customFormat="1" ht="13.5" customHeight="1" x14ac:dyDescent="0.25">
      <c r="A84" s="27"/>
      <c r="B84" s="35" t="s">
        <v>904</v>
      </c>
      <c r="C84" s="7"/>
      <c r="D84" s="8"/>
      <c r="E84" s="12"/>
      <c r="F84" s="22"/>
      <c r="G84" s="13"/>
      <c r="H84" s="8"/>
    </row>
    <row r="85" spans="1:8" s="2" customFormat="1" ht="13.5" customHeight="1" x14ac:dyDescent="0.25">
      <c r="A85" s="30">
        <v>75</v>
      </c>
      <c r="B85" s="40" t="str">
        <f>VLOOKUP($A85,'PT ORGANISMOS'!$B$5:$H$1025,4,FALSE)</f>
        <v>eq.012</v>
      </c>
      <c r="C85" s="14" t="str">
        <f>VLOOKUP($A85,'PT ORGANISMOS'!$B$5:$H$1025,3,FALSE)</f>
        <v>CAMIÓN VOLCADOR 140 H.P.</v>
      </c>
      <c r="D85" s="15" t="str">
        <f>VLOOKUP($A85,'PT ORGANISMOS'!$B$5:$H$1025,7,FALSE)</f>
        <v>h</v>
      </c>
      <c r="E85" s="31">
        <v>2.012</v>
      </c>
      <c r="F85" s="24">
        <f>VLOOKUP($B85,IN_01_26!$B:$E,4,)</f>
        <v>125749.3150135278</v>
      </c>
      <c r="G85" s="17">
        <f>F85*E85</f>
        <v>253007.62180721792</v>
      </c>
      <c r="H85" s="15"/>
    </row>
    <row r="88" spans="1:8" s="2" customFormat="1" ht="18" x14ac:dyDescent="0.25">
      <c r="A88" s="27"/>
      <c r="B88" s="347" t="s">
        <v>2024</v>
      </c>
      <c r="C88" s="347"/>
      <c r="D88" s="347"/>
      <c r="E88" s="347"/>
      <c r="F88" s="347"/>
      <c r="G88" s="347"/>
      <c r="H88" s="347"/>
    </row>
    <row r="89" spans="1:8" s="2" customFormat="1" ht="15" customHeight="1" x14ac:dyDescent="0.25">
      <c r="A89" s="27"/>
      <c r="B89" s="69"/>
      <c r="C89" s="69"/>
      <c r="D89" s="69"/>
      <c r="E89" s="69"/>
      <c r="F89" s="69"/>
      <c r="G89" s="69"/>
      <c r="H89" s="69"/>
    </row>
    <row r="90" spans="1:8" s="2" customFormat="1" ht="15.75" x14ac:dyDescent="0.25">
      <c r="A90" s="50" t="s">
        <v>1040</v>
      </c>
      <c r="B90" s="42" t="s">
        <v>1041</v>
      </c>
      <c r="C90" s="11"/>
      <c r="D90" s="45" t="s">
        <v>913</v>
      </c>
      <c r="E90" s="43" t="str">
        <f>A90</f>
        <v>0.57.00.F</v>
      </c>
      <c r="F90" s="45" t="s">
        <v>920</v>
      </c>
      <c r="G90" s="44">
        <f>SUM(G92:G100)</f>
        <v>1625062.3799299011</v>
      </c>
      <c r="H90" s="8" t="s">
        <v>0</v>
      </c>
    </row>
    <row r="91" spans="1:8" s="2" customFormat="1" ht="15" x14ac:dyDescent="0.25">
      <c r="A91" s="28"/>
      <c r="B91" s="34" t="s">
        <v>909</v>
      </c>
      <c r="C91" s="18"/>
      <c r="D91" s="19" t="s">
        <v>914</v>
      </c>
      <c r="E91" s="19" t="s">
        <v>910</v>
      </c>
      <c r="F91" s="20" t="s">
        <v>911</v>
      </c>
      <c r="G91" s="20" t="s">
        <v>912</v>
      </c>
      <c r="H91" s="18"/>
    </row>
    <row r="92" spans="1:8" s="2" customFormat="1" ht="13.5" customHeight="1" x14ac:dyDescent="0.25">
      <c r="A92" s="29"/>
      <c r="B92" s="46" t="s">
        <v>902</v>
      </c>
      <c r="C92" s="25"/>
      <c r="D92" s="41"/>
      <c r="E92" s="47"/>
      <c r="F92" s="48"/>
      <c r="G92" s="49"/>
      <c r="H92" s="41"/>
    </row>
    <row r="93" spans="1:8" s="2" customFormat="1" ht="13.5" customHeight="1" x14ac:dyDescent="0.25">
      <c r="A93" s="27">
        <v>306</v>
      </c>
      <c r="B93" s="39" t="str">
        <f>VLOOKUP($A93,'PT ORGANISMOS'!$B$5:$H$1025,4,FALSE)</f>
        <v>sa.090</v>
      </c>
      <c r="C93" s="7" t="str">
        <f>VLOOKUP($A93,'PT ORGANISMOS'!$B$5:$H$1025,3,FALSE)</f>
        <v>CAÑO PVC 3.2 P/DESAGUE CLOACAL 0.110 X 4 M.</v>
      </c>
      <c r="D93" s="8" t="str">
        <f>VLOOKUP($A93,'PT ORGANISMOS'!$B$5:$H$1025,7,FALSE)</f>
        <v>u</v>
      </c>
      <c r="E93" s="12">
        <v>41.378</v>
      </c>
      <c r="F93" s="22">
        <f>VLOOKUP($B93,IN_01_26!$B:$E,4,)</f>
        <v>20475.393100107205</v>
      </c>
      <c r="G93" s="13">
        <f>F93*E93</f>
        <v>847230.81569623598</v>
      </c>
      <c r="H93" s="8"/>
    </row>
    <row r="94" spans="1:8" s="2" customFormat="1" ht="13.5" customHeight="1" x14ac:dyDescent="0.25">
      <c r="A94" s="27">
        <v>305</v>
      </c>
      <c r="B94" s="39" t="str">
        <f>VLOOKUP($A94,'PT ORGANISMOS'!$B$5:$H$1025,4,FALSE)</f>
        <v>sa.089</v>
      </c>
      <c r="C94" s="7" t="str">
        <f>VLOOKUP($A94,'PT ORGANISMOS'!$B$5:$H$1025,3,FALSE)</f>
        <v>CAÑO PVC 3.2 P/DESAGUE CLOACAL 0.060 X 4 M.</v>
      </c>
      <c r="D94" s="8" t="str">
        <f>VLOOKUP($A94,'PT ORGANISMOS'!$B$5:$H$1025,7,FALSE)</f>
        <v>u</v>
      </c>
      <c r="E94" s="12">
        <v>9.5579999999999998</v>
      </c>
      <c r="F94" s="22">
        <f>VLOOKUP($B94,IN_01_26!$B:$E,4,)</f>
        <v>12704.970922570879</v>
      </c>
      <c r="G94" s="13">
        <f>F94*E94</f>
        <v>121434.11207793246</v>
      </c>
      <c r="H94" s="8"/>
    </row>
    <row r="95" spans="1:8" s="2" customFormat="1" ht="13.5" customHeight="1" x14ac:dyDescent="0.25">
      <c r="A95" s="27">
        <v>322</v>
      </c>
      <c r="B95" s="39" t="str">
        <f>VLOOKUP($A95,'PT ORGANISMOS'!$B$5:$H$1025,4,FALSE)</f>
        <v>sa.300</v>
      </c>
      <c r="C95" s="7" t="str">
        <f>VLOOKUP($A95,'PT ORGANISMOS'!$B$5:$H$1025,3,FALSE)</f>
        <v>RAMAL Y PVC 0.110X0.63</v>
      </c>
      <c r="D95" s="8" t="str">
        <f>VLOOKUP($A95,'PT ORGANISMOS'!$B$5:$H$1025,7,FALSE)</f>
        <v>u</v>
      </c>
      <c r="E95" s="12">
        <v>19.931000000000001</v>
      </c>
      <c r="F95" s="22">
        <f>VLOOKUP($B95,IN_01_26!$B:$E,4,)</f>
        <v>8408.430731315837</v>
      </c>
      <c r="G95" s="13">
        <f>F95*E95</f>
        <v>167588.43290585597</v>
      </c>
      <c r="H95" s="8"/>
    </row>
    <row r="96" spans="1:8" s="2" customFormat="1" ht="13.5" customHeight="1" x14ac:dyDescent="0.25">
      <c r="A96" s="27">
        <v>181</v>
      </c>
      <c r="B96" s="39" t="str">
        <f>VLOOKUP($A96,'PT ORGANISMOS'!$B$5:$H$1025,4,FALSE)</f>
        <v>li.006</v>
      </c>
      <c r="C96" s="7" t="str">
        <f>VLOOKUP($A96,'PT ORGANISMOS'!$B$5:$H$1025,3,FALSE)</f>
        <v xml:space="preserve">CEMENTO PORTLAND (PARA VARIACIÓN HISTÓRICA) </v>
      </c>
      <c r="D96" s="8" t="str">
        <f>VLOOKUP($A96,'PT ORGANISMOS'!$B$5:$H$1025,7,FALSE)</f>
        <v>kg</v>
      </c>
      <c r="E96" s="12">
        <v>90.117999999999995</v>
      </c>
      <c r="F96" s="22">
        <f>VLOOKUP($B96,IN_01_26!$B:$E,4,)</f>
        <v>675.22059721327219</v>
      </c>
      <c r="G96" s="13">
        <f>F96*E96</f>
        <v>60849.52977966566</v>
      </c>
      <c r="H96" s="8"/>
    </row>
    <row r="97" spans="1:8" s="2" customFormat="1" ht="13.5" customHeight="1" x14ac:dyDescent="0.25">
      <c r="A97" s="27"/>
      <c r="B97" s="35" t="s">
        <v>903</v>
      </c>
      <c r="C97" s="7"/>
      <c r="D97" s="8"/>
      <c r="E97" s="12"/>
      <c r="F97" s="22"/>
      <c r="G97" s="13"/>
      <c r="H97" s="8"/>
    </row>
    <row r="98" spans="1:8" s="2" customFormat="1" ht="13.5" customHeight="1" x14ac:dyDescent="0.25">
      <c r="A98" s="27">
        <v>203</v>
      </c>
      <c r="B98" s="39" t="str">
        <f>VLOOKUP($A98,'PT ORGANISMOS'!$B$5:$H$1025,4,FALSE)</f>
        <v>mo.007</v>
      </c>
      <c r="C98" s="7" t="str">
        <f>VLOOKUP($A98,'PT ORGANISMOS'!$B$5:$H$1025,3,FALSE)</f>
        <v>CUADRILLA TIPO U.G.A.T.S.</v>
      </c>
      <c r="D98" s="8" t="str">
        <f>VLOOKUP($A98,'PT ORGANISMOS'!$B$5:$H$1025,7,FALSE)</f>
        <v>h</v>
      </c>
      <c r="E98" s="12">
        <v>40</v>
      </c>
      <c r="F98" s="22">
        <f>VLOOKUP($B98,IN_01_26!$B:$E,4,)</f>
        <v>10227.427305454545</v>
      </c>
      <c r="G98" s="13">
        <f>F98*E98</f>
        <v>409097.09221818182</v>
      </c>
      <c r="H98" s="8"/>
    </row>
    <row r="99" spans="1:8" s="2" customFormat="1" ht="13.5" customHeight="1" x14ac:dyDescent="0.25">
      <c r="A99" s="27"/>
      <c r="B99" s="35" t="s">
        <v>904</v>
      </c>
      <c r="C99" s="7"/>
      <c r="D99" s="8"/>
      <c r="E99" s="12"/>
      <c r="F99" s="22"/>
      <c r="G99" s="13"/>
      <c r="H99" s="8"/>
    </row>
    <row r="100" spans="1:8" s="2" customFormat="1" ht="13.5" customHeight="1" x14ac:dyDescent="0.25">
      <c r="A100" s="30">
        <v>75</v>
      </c>
      <c r="B100" s="40" t="str">
        <f>VLOOKUP($A100,'PT ORGANISMOS'!$B$5:$H$1025,4,FALSE)</f>
        <v>eq.012</v>
      </c>
      <c r="C100" s="14" t="str">
        <f>VLOOKUP($A100,'PT ORGANISMOS'!$B$5:$H$1025,3,FALSE)</f>
        <v>CAMIÓN VOLCADOR 140 H.P.</v>
      </c>
      <c r="D100" s="15" t="str">
        <f>VLOOKUP($A100,'PT ORGANISMOS'!$B$5:$H$1025,7,FALSE)</f>
        <v>h</v>
      </c>
      <c r="E100" s="16">
        <v>0.15</v>
      </c>
      <c r="F100" s="24">
        <f>VLOOKUP($B100,IN_01_26!$B:$E,4,)</f>
        <v>125749.3150135278</v>
      </c>
      <c r="G100" s="17">
        <f>F100*E100</f>
        <v>18862.397252029168</v>
      </c>
      <c r="H100" s="15"/>
    </row>
    <row r="103" spans="1:8" s="2" customFormat="1" ht="15.75" x14ac:dyDescent="0.25">
      <c r="A103" s="50" t="s">
        <v>1042</v>
      </c>
      <c r="B103" s="42" t="s">
        <v>1043</v>
      </c>
      <c r="C103" s="11"/>
      <c r="D103" s="45" t="s">
        <v>913</v>
      </c>
      <c r="E103" s="43" t="str">
        <f>A103</f>
        <v>0.57.01.F</v>
      </c>
      <c r="F103" s="45" t="s">
        <v>920</v>
      </c>
      <c r="G103" s="44">
        <f>SUM(G105:G113)</f>
        <v>2069911.8488190875</v>
      </c>
      <c r="H103" s="8" t="s">
        <v>0</v>
      </c>
    </row>
    <row r="104" spans="1:8" s="2" customFormat="1" ht="15" x14ac:dyDescent="0.25">
      <c r="A104" s="28"/>
      <c r="B104" s="34" t="s">
        <v>909</v>
      </c>
      <c r="C104" s="18"/>
      <c r="D104" s="19" t="s">
        <v>914</v>
      </c>
      <c r="E104" s="19" t="s">
        <v>910</v>
      </c>
      <c r="F104" s="20" t="s">
        <v>911</v>
      </c>
      <c r="G104" s="20" t="s">
        <v>912</v>
      </c>
      <c r="H104" s="18"/>
    </row>
    <row r="105" spans="1:8" s="2" customFormat="1" ht="13.5" customHeight="1" x14ac:dyDescent="0.25">
      <c r="A105" s="29"/>
      <c r="B105" s="46" t="s">
        <v>902</v>
      </c>
      <c r="C105" s="25"/>
      <c r="D105" s="41"/>
      <c r="E105" s="47"/>
      <c r="F105" s="48"/>
      <c r="G105" s="49"/>
      <c r="H105" s="41"/>
    </row>
    <row r="106" spans="1:8" s="2" customFormat="1" ht="13.5" customHeight="1" x14ac:dyDescent="0.25">
      <c r="A106" s="27">
        <v>306</v>
      </c>
      <c r="B106" s="39" t="str">
        <f>VLOOKUP($A106,'PT ORGANISMOS'!$B$5:$H$1025,4,FALSE)</f>
        <v>sa.090</v>
      </c>
      <c r="C106" s="7" t="str">
        <f>VLOOKUP($A106,'PT ORGANISMOS'!$B$5:$H$1025,3,FALSE)</f>
        <v>CAÑO PVC 3.2 P/DESAGUE CLOACAL 0.110 X 4 M.</v>
      </c>
      <c r="D106" s="8" t="str">
        <f>VLOOKUP($A106,'PT ORGANISMOS'!$B$5:$H$1025,7,FALSE)</f>
        <v>u</v>
      </c>
      <c r="E106" s="12">
        <v>55.804000000000002</v>
      </c>
      <c r="F106" s="22">
        <f>VLOOKUP($B106,IN_01_26!$B:$E,4,)</f>
        <v>20475.393100107205</v>
      </c>
      <c r="G106" s="13">
        <f>F106*E106</f>
        <v>1142608.8365583825</v>
      </c>
      <c r="H106" s="8"/>
    </row>
    <row r="107" spans="1:8" s="2" customFormat="1" ht="13.5" customHeight="1" x14ac:dyDescent="0.25">
      <c r="A107" s="27">
        <v>305</v>
      </c>
      <c r="B107" s="39" t="str">
        <f>VLOOKUP($A107,'PT ORGANISMOS'!$B$5:$H$1025,4,FALSE)</f>
        <v>sa.089</v>
      </c>
      <c r="C107" s="7" t="str">
        <f>VLOOKUP($A107,'PT ORGANISMOS'!$B$5:$H$1025,3,FALSE)</f>
        <v>CAÑO PVC 3.2 P/DESAGUE CLOACAL 0.060 X 4 M.</v>
      </c>
      <c r="D107" s="8" t="str">
        <f>VLOOKUP($A107,'PT ORGANISMOS'!$B$5:$H$1025,7,FALSE)</f>
        <v>u</v>
      </c>
      <c r="E107" s="12">
        <v>9.5579999999999998</v>
      </c>
      <c r="F107" s="22">
        <f>VLOOKUP($B107,IN_01_26!$B:$E,4,)</f>
        <v>12704.970922570879</v>
      </c>
      <c r="G107" s="13">
        <f>F107*E107</f>
        <v>121434.11207793246</v>
      </c>
      <c r="H107" s="8"/>
    </row>
    <row r="108" spans="1:8" s="2" customFormat="1" ht="13.5" customHeight="1" x14ac:dyDescent="0.25">
      <c r="A108" s="27">
        <v>322</v>
      </c>
      <c r="B108" s="39" t="str">
        <f>VLOOKUP($A108,'PT ORGANISMOS'!$B$5:$H$1025,4,FALSE)</f>
        <v>sa.300</v>
      </c>
      <c r="C108" s="7" t="str">
        <f>VLOOKUP($A108,'PT ORGANISMOS'!$B$5:$H$1025,3,FALSE)</f>
        <v>RAMAL Y PVC 0.110X0.63</v>
      </c>
      <c r="D108" s="8" t="str">
        <f>VLOOKUP($A108,'PT ORGANISMOS'!$B$5:$H$1025,7,FALSE)</f>
        <v>u</v>
      </c>
      <c r="E108" s="12">
        <v>19.931000000000001</v>
      </c>
      <c r="F108" s="22">
        <f>VLOOKUP($B108,IN_01_26!$B:$E,4,)</f>
        <v>8408.430731315837</v>
      </c>
      <c r="G108" s="13">
        <f>F108*E108</f>
        <v>167588.43290585597</v>
      </c>
      <c r="H108" s="8"/>
    </row>
    <row r="109" spans="1:8" s="2" customFormat="1" ht="13.5" customHeight="1" x14ac:dyDescent="0.25">
      <c r="A109" s="27">
        <v>181</v>
      </c>
      <c r="B109" s="39" t="str">
        <f>VLOOKUP($A109,'PT ORGANISMOS'!$B$5:$H$1025,4,FALSE)</f>
        <v>li.006</v>
      </c>
      <c r="C109" s="7" t="str">
        <f>VLOOKUP($A109,'PT ORGANISMOS'!$B$5:$H$1025,3,FALSE)</f>
        <v xml:space="preserve">CEMENTO PORTLAND (PARA VARIACIÓN HISTÓRICA) </v>
      </c>
      <c r="D109" s="8" t="str">
        <f>VLOOKUP($A109,'PT ORGANISMOS'!$B$5:$H$1025,7,FALSE)</f>
        <v>kg</v>
      </c>
      <c r="E109" s="12">
        <v>90.117999999999995</v>
      </c>
      <c r="F109" s="22">
        <f>VLOOKUP($B109,IN_01_26!$B:$E,4,)</f>
        <v>675.22059721327219</v>
      </c>
      <c r="G109" s="13">
        <f>F109*E109</f>
        <v>60849.52977966566</v>
      </c>
      <c r="H109" s="8"/>
    </row>
    <row r="110" spans="1:8" s="2" customFormat="1" ht="13.5" customHeight="1" x14ac:dyDescent="0.25">
      <c r="A110" s="27"/>
      <c r="B110" s="35" t="s">
        <v>903</v>
      </c>
      <c r="C110" s="7"/>
      <c r="D110" s="8"/>
      <c r="E110" s="12"/>
      <c r="F110" s="22"/>
      <c r="G110" s="13"/>
      <c r="H110" s="8"/>
    </row>
    <row r="111" spans="1:8" s="2" customFormat="1" ht="13.5" customHeight="1" x14ac:dyDescent="0.25">
      <c r="A111" s="27">
        <v>203</v>
      </c>
      <c r="B111" s="39" t="str">
        <f>VLOOKUP($A111,'PT ORGANISMOS'!$B$5:$H$1025,4,FALSE)</f>
        <v>mo.007</v>
      </c>
      <c r="C111" s="7" t="str">
        <f>VLOOKUP($A111,'PT ORGANISMOS'!$B$5:$H$1025,3,FALSE)</f>
        <v>CUADRILLA TIPO U.G.A.T.S.</v>
      </c>
      <c r="D111" s="8" t="str">
        <f>VLOOKUP($A111,'PT ORGANISMOS'!$B$5:$H$1025,7,FALSE)</f>
        <v>h</v>
      </c>
      <c r="E111" s="12">
        <v>54</v>
      </c>
      <c r="F111" s="22">
        <f>VLOOKUP($B111,IN_01_26!$B:$E,4,)</f>
        <v>10227.427305454545</v>
      </c>
      <c r="G111" s="13">
        <f>F111*E111</f>
        <v>552281.07449454546</v>
      </c>
      <c r="H111" s="8"/>
    </row>
    <row r="112" spans="1:8" s="2" customFormat="1" ht="13.5" customHeight="1" x14ac:dyDescent="0.25">
      <c r="A112" s="27"/>
      <c r="B112" s="35" t="s">
        <v>904</v>
      </c>
      <c r="C112" s="7"/>
      <c r="D112" s="8"/>
      <c r="E112" s="12"/>
      <c r="F112" s="22"/>
      <c r="G112" s="13"/>
      <c r="H112" s="8"/>
    </row>
    <row r="113" spans="1:8" s="2" customFormat="1" ht="13.5" customHeight="1" x14ac:dyDescent="0.25">
      <c r="A113" s="30">
        <v>75</v>
      </c>
      <c r="B113" s="40" t="str">
        <f>VLOOKUP($A113,'PT ORGANISMOS'!$B$5:$H$1025,4,FALSE)</f>
        <v>eq.012</v>
      </c>
      <c r="C113" s="14" t="str">
        <f>VLOOKUP($A113,'PT ORGANISMOS'!$B$5:$H$1025,3,FALSE)</f>
        <v>CAMIÓN VOLCADOR 140 H.P.</v>
      </c>
      <c r="D113" s="15" t="str">
        <f>VLOOKUP($A113,'PT ORGANISMOS'!$B$5:$H$1025,7,FALSE)</f>
        <v>h</v>
      </c>
      <c r="E113" s="16">
        <v>0.2</v>
      </c>
      <c r="F113" s="24">
        <f>VLOOKUP($B113,IN_01_26!$B:$E,4,)</f>
        <v>125749.3150135278</v>
      </c>
      <c r="G113" s="17">
        <f>F113*E113</f>
        <v>25149.863002705562</v>
      </c>
      <c r="H113" s="15"/>
    </row>
    <row r="116" spans="1:8" s="2" customFormat="1" ht="15.75" x14ac:dyDescent="0.25">
      <c r="A116" s="50" t="s">
        <v>1044</v>
      </c>
      <c r="B116" s="42" t="s">
        <v>1053</v>
      </c>
      <c r="C116" s="11"/>
      <c r="D116" s="45" t="s">
        <v>913</v>
      </c>
      <c r="E116" s="43" t="str">
        <f>A116</f>
        <v>0.57.02.F</v>
      </c>
      <c r="F116" s="45" t="s">
        <v>920</v>
      </c>
      <c r="G116" s="44">
        <f>SUM(G118:G123)</f>
        <v>444849.46888918657</v>
      </c>
      <c r="H116" s="8" t="s">
        <v>0</v>
      </c>
    </row>
    <row r="117" spans="1:8" s="2" customFormat="1" ht="15" x14ac:dyDescent="0.25">
      <c r="A117" s="28"/>
      <c r="B117" s="34" t="s">
        <v>909</v>
      </c>
      <c r="C117" s="18"/>
      <c r="D117" s="19" t="s">
        <v>914</v>
      </c>
      <c r="E117" s="19" t="s">
        <v>910</v>
      </c>
      <c r="F117" s="20" t="s">
        <v>911</v>
      </c>
      <c r="G117" s="20" t="s">
        <v>912</v>
      </c>
      <c r="H117" s="18"/>
    </row>
    <row r="118" spans="1:8" s="2" customFormat="1" ht="13.5" customHeight="1" x14ac:dyDescent="0.25">
      <c r="A118" s="29"/>
      <c r="B118" s="46" t="s">
        <v>902</v>
      </c>
      <c r="C118" s="25"/>
      <c r="D118" s="41"/>
      <c r="E118" s="47"/>
      <c r="F118" s="48"/>
      <c r="G118" s="49"/>
      <c r="H118" s="41"/>
    </row>
    <row r="119" spans="1:8" s="2" customFormat="1" ht="13.5" customHeight="1" x14ac:dyDescent="0.25">
      <c r="A119" s="27">
        <v>306</v>
      </c>
      <c r="B119" s="39" t="str">
        <f>VLOOKUP($A119,'PT ORGANISMOS'!$B$5:$H$1025,4,FALSE)</f>
        <v>sa.090</v>
      </c>
      <c r="C119" s="7" t="str">
        <f>VLOOKUP($A119,'PT ORGANISMOS'!$B$5:$H$1025,3,FALSE)</f>
        <v>CAÑO PVC 3.2 P/DESAGUE CLOACAL 0.110 X 4 M.</v>
      </c>
      <c r="D119" s="8" t="str">
        <f>VLOOKUP($A119,'PT ORGANISMOS'!$B$5:$H$1025,7,FALSE)</f>
        <v>u</v>
      </c>
      <c r="E119" s="12">
        <v>14.426</v>
      </c>
      <c r="F119" s="22">
        <f>VLOOKUP($B119,IN_01_26!$B:$E,4,)</f>
        <v>20475.393100107205</v>
      </c>
      <c r="G119" s="13">
        <f>F119*E119</f>
        <v>295378.02086214657</v>
      </c>
      <c r="H119" s="8"/>
    </row>
    <row r="120" spans="1:8" s="2" customFormat="1" ht="13.5" customHeight="1" x14ac:dyDescent="0.25">
      <c r="A120" s="27"/>
      <c r="B120" s="35" t="s">
        <v>903</v>
      </c>
      <c r="C120" s="7"/>
      <c r="D120" s="8"/>
      <c r="E120" s="12"/>
      <c r="F120" s="21"/>
      <c r="G120" s="13"/>
      <c r="H120" s="8"/>
    </row>
    <row r="121" spans="1:8" s="2" customFormat="1" ht="13.5" customHeight="1" x14ac:dyDescent="0.25">
      <c r="A121" s="27">
        <v>203</v>
      </c>
      <c r="B121" s="39" t="str">
        <f>VLOOKUP($A121,'PT ORGANISMOS'!$B$5:$H$1025,4,FALSE)</f>
        <v>mo.007</v>
      </c>
      <c r="C121" s="7" t="str">
        <f>VLOOKUP($A121,'PT ORGANISMOS'!$B$5:$H$1025,3,FALSE)</f>
        <v>CUADRILLA TIPO U.G.A.T.S.</v>
      </c>
      <c r="D121" s="8" t="str">
        <f>VLOOKUP($A121,'PT ORGANISMOS'!$B$5:$H$1025,7,FALSE)</f>
        <v>h</v>
      </c>
      <c r="E121" s="12">
        <v>14</v>
      </c>
      <c r="F121" s="22">
        <f>VLOOKUP($B121,IN_01_26!$B:$E,4,)</f>
        <v>10227.427305454545</v>
      </c>
      <c r="G121" s="13">
        <f>F121*E121</f>
        <v>143183.98227636362</v>
      </c>
      <c r="H121" s="8"/>
    </row>
    <row r="122" spans="1:8" s="2" customFormat="1" ht="13.5" customHeight="1" x14ac:dyDescent="0.25">
      <c r="A122" s="27"/>
      <c r="B122" s="35" t="s">
        <v>904</v>
      </c>
      <c r="C122" s="7"/>
      <c r="D122" s="8"/>
      <c r="E122" s="12"/>
      <c r="F122" s="22"/>
      <c r="G122" s="13"/>
      <c r="H122" s="8"/>
    </row>
    <row r="123" spans="1:8" s="2" customFormat="1" ht="13.5" customHeight="1" x14ac:dyDescent="0.25">
      <c r="A123" s="30">
        <v>75</v>
      </c>
      <c r="B123" s="40" t="str">
        <f>VLOOKUP($A123,'PT ORGANISMOS'!$B$5:$H$1025,4,FALSE)</f>
        <v>eq.012</v>
      </c>
      <c r="C123" s="14" t="str">
        <f>VLOOKUP($A123,'PT ORGANISMOS'!$B$5:$H$1025,3,FALSE)</f>
        <v>CAMIÓN VOLCADOR 140 H.P.</v>
      </c>
      <c r="D123" s="15" t="str">
        <f>VLOOKUP($A123,'PT ORGANISMOS'!$B$5:$H$1025,7,FALSE)</f>
        <v>h</v>
      </c>
      <c r="E123" s="16">
        <v>0.05</v>
      </c>
      <c r="F123" s="24">
        <f>VLOOKUP($B123,IN_01_26!$B:$E,4,)</f>
        <v>125749.3150135278</v>
      </c>
      <c r="G123" s="17">
        <f>F123*E123</f>
        <v>6287.4657506763906</v>
      </c>
      <c r="H123" s="15"/>
    </row>
    <row r="126" spans="1:8" s="2" customFormat="1" ht="15.75" x14ac:dyDescent="0.25">
      <c r="A126" s="50" t="s">
        <v>1045</v>
      </c>
      <c r="B126" s="42" t="s">
        <v>2025</v>
      </c>
      <c r="C126" s="11"/>
      <c r="D126" s="45" t="s">
        <v>913</v>
      </c>
      <c r="E126" s="43" t="str">
        <f>A126</f>
        <v>0.57.03.F</v>
      </c>
      <c r="F126" s="45" t="s">
        <v>920</v>
      </c>
      <c r="G126" s="44">
        <f>SUM(G128:G135)</f>
        <v>2790993.0898681195</v>
      </c>
      <c r="H126" s="8" t="s">
        <v>0</v>
      </c>
    </row>
    <row r="127" spans="1:8" s="2" customFormat="1" ht="15" x14ac:dyDescent="0.25">
      <c r="A127" s="28"/>
      <c r="B127" s="34" t="s">
        <v>909</v>
      </c>
      <c r="C127" s="18"/>
      <c r="D127" s="19" t="s">
        <v>914</v>
      </c>
      <c r="E127" s="19" t="s">
        <v>910</v>
      </c>
      <c r="F127" s="20" t="s">
        <v>911</v>
      </c>
      <c r="G127" s="20" t="s">
        <v>912</v>
      </c>
      <c r="H127" s="18"/>
    </row>
    <row r="128" spans="1:8" s="2" customFormat="1" ht="13.5" customHeight="1" x14ac:dyDescent="0.25">
      <c r="A128" s="29"/>
      <c r="B128" s="46" t="s">
        <v>902</v>
      </c>
      <c r="C128" s="25"/>
      <c r="D128" s="41"/>
      <c r="E128" s="47"/>
      <c r="F128" s="48"/>
      <c r="G128" s="49"/>
      <c r="H128" s="41"/>
    </row>
    <row r="129" spans="1:8" s="2" customFormat="1" ht="13.5" customHeight="1" x14ac:dyDescent="0.25">
      <c r="A129" s="27">
        <v>306</v>
      </c>
      <c r="B129" s="39" t="str">
        <f>VLOOKUP($A129,'PT ORGANISMOS'!$B$5:$H$1025,4,FALSE)</f>
        <v>sa.090</v>
      </c>
      <c r="C129" s="7" t="str">
        <f>VLOOKUP($A129,'PT ORGANISMOS'!$B$5:$H$1025,3,FALSE)</f>
        <v>CAÑO PVC 3.2 P/DESAGUE CLOACAL 0.110 X 4 M.</v>
      </c>
      <c r="D129" s="8" t="str">
        <f>VLOOKUP($A129,'PT ORGANISMOS'!$B$5:$H$1025,7,FALSE)</f>
        <v>u</v>
      </c>
      <c r="E129" s="12">
        <v>11.35</v>
      </c>
      <c r="F129" s="22">
        <f>VLOOKUP($B129,IN_01_26!$B:$E,4,)</f>
        <v>20475.393100107205</v>
      </c>
      <c r="G129" s="13">
        <f>F129*E129</f>
        <v>232395.71168621676</v>
      </c>
      <c r="H129" s="8"/>
    </row>
    <row r="130" spans="1:8" s="2" customFormat="1" ht="13.5" customHeight="1" x14ac:dyDescent="0.25">
      <c r="A130" s="27">
        <v>181</v>
      </c>
      <c r="B130" s="39" t="str">
        <f>VLOOKUP($A130,'PT ORGANISMOS'!$B$5:$H$1025,4,FALSE)</f>
        <v>li.006</v>
      </c>
      <c r="C130" s="7" t="str">
        <f>VLOOKUP($A130,'PT ORGANISMOS'!$B$5:$H$1025,3,FALSE)</f>
        <v xml:space="preserve">CEMENTO PORTLAND (PARA VARIACIÓN HISTÓRICA) </v>
      </c>
      <c r="D130" s="8" t="str">
        <f>VLOOKUP($A130,'PT ORGANISMOS'!$B$5:$H$1025,7,FALSE)</f>
        <v>kg</v>
      </c>
      <c r="E130" s="12">
        <v>1896</v>
      </c>
      <c r="F130" s="22">
        <f>VLOOKUP($B130,IN_01_26!$B:$E,4,)</f>
        <v>675.22059721327219</v>
      </c>
      <c r="G130" s="13">
        <f>F130*E130</f>
        <v>1280218.2523163641</v>
      </c>
      <c r="H130" s="8"/>
    </row>
    <row r="131" spans="1:8" s="2" customFormat="1" ht="13.5" customHeight="1" x14ac:dyDescent="0.25">
      <c r="A131" s="27">
        <v>34</v>
      </c>
      <c r="B131" s="39" t="str">
        <f>VLOOKUP($A131,'PT ORGANISMOS'!$B$5:$H$1025,4,FALSE)</f>
        <v>ar.004</v>
      </c>
      <c r="C131" s="7" t="str">
        <f>VLOOKUP($A131,'PT ORGANISMOS'!$B$5:$H$1025,3,FALSE)</f>
        <v>RIPIOSA</v>
      </c>
      <c r="D131" s="8" t="str">
        <f>VLOOKUP($A131,'PT ORGANISMOS'!$B$5:$H$1025,7,FALSE)</f>
        <v>m3</v>
      </c>
      <c r="E131" s="12">
        <v>6.32</v>
      </c>
      <c r="F131" s="22">
        <f>VLOOKUP($B131,IN_01_26!$B:$E,4,)</f>
        <v>29382.912798765821</v>
      </c>
      <c r="G131" s="13">
        <f>F131*E131</f>
        <v>185700.00888820001</v>
      </c>
      <c r="H131" s="8"/>
    </row>
    <row r="132" spans="1:8" s="2" customFormat="1" ht="13.5" customHeight="1" x14ac:dyDescent="0.25">
      <c r="A132" s="27"/>
      <c r="B132" s="35" t="s">
        <v>903</v>
      </c>
      <c r="C132" s="7"/>
      <c r="D132" s="8"/>
      <c r="E132" s="12"/>
      <c r="F132" s="22"/>
      <c r="G132" s="13"/>
      <c r="H132" s="8"/>
    </row>
    <row r="133" spans="1:8" s="2" customFormat="1" ht="13.5" customHeight="1" x14ac:dyDescent="0.25">
      <c r="A133" s="27">
        <v>203</v>
      </c>
      <c r="B133" s="39" t="str">
        <f>VLOOKUP($A133,'PT ORGANISMOS'!$B$5:$H$1025,4,FALSE)</f>
        <v>mo.007</v>
      </c>
      <c r="C133" s="7" t="str">
        <f>VLOOKUP($A133,'PT ORGANISMOS'!$B$5:$H$1025,3,FALSE)</f>
        <v>CUADRILLA TIPO U.G.A.T.S.</v>
      </c>
      <c r="D133" s="8" t="str">
        <f>VLOOKUP($A133,'PT ORGANISMOS'!$B$5:$H$1025,7,FALSE)</f>
        <v>h</v>
      </c>
      <c r="E133" s="12">
        <v>101.92000000000002</v>
      </c>
      <c r="F133" s="22">
        <f>VLOOKUP($B133,IN_01_26!$B:$E,4,)</f>
        <v>10227.427305454545</v>
      </c>
      <c r="G133" s="13">
        <f>F133*E133</f>
        <v>1042379.3909719273</v>
      </c>
      <c r="H133" s="8"/>
    </row>
    <row r="134" spans="1:8" s="2" customFormat="1" ht="13.5" customHeight="1" x14ac:dyDescent="0.25">
      <c r="A134" s="27"/>
      <c r="B134" s="35" t="s">
        <v>904</v>
      </c>
      <c r="C134" s="7"/>
      <c r="D134" s="8"/>
      <c r="E134" s="12"/>
      <c r="F134" s="22"/>
      <c r="G134" s="13"/>
      <c r="H134" s="8"/>
    </row>
    <row r="135" spans="1:8" s="2" customFormat="1" ht="13.5" customHeight="1" x14ac:dyDescent="0.25">
      <c r="A135" s="30">
        <v>75</v>
      </c>
      <c r="B135" s="40" t="str">
        <f>VLOOKUP($A135,'PT ORGANISMOS'!$B$5:$H$1025,4,FALSE)</f>
        <v>eq.012</v>
      </c>
      <c r="C135" s="14" t="str">
        <f>VLOOKUP($A135,'PT ORGANISMOS'!$B$5:$H$1025,3,FALSE)</f>
        <v>CAMIÓN VOLCADOR 140 H.P.</v>
      </c>
      <c r="D135" s="15" t="str">
        <f>VLOOKUP($A135,'PT ORGANISMOS'!$B$5:$H$1025,7,FALSE)</f>
        <v>h</v>
      </c>
      <c r="E135" s="16">
        <v>0.4</v>
      </c>
      <c r="F135" s="24">
        <f>VLOOKUP($B135,IN_01_26!$B:$E,4,)</f>
        <v>125749.3150135278</v>
      </c>
      <c r="G135" s="17">
        <f>F135*E135</f>
        <v>50299.726005411125</v>
      </c>
      <c r="H135" s="15"/>
    </row>
    <row r="138" spans="1:8" s="2" customFormat="1" ht="15.75" x14ac:dyDescent="0.25">
      <c r="A138" s="50" t="s">
        <v>1046</v>
      </c>
      <c r="B138" s="42" t="s">
        <v>1054</v>
      </c>
      <c r="C138" s="11"/>
      <c r="D138" s="45" t="s">
        <v>913</v>
      </c>
      <c r="E138" s="43" t="str">
        <f>A138</f>
        <v>0.57.04.F</v>
      </c>
      <c r="F138" s="45" t="s">
        <v>920</v>
      </c>
      <c r="G138" s="44">
        <f>SUM(G140:G148)</f>
        <v>5290879.2356019523</v>
      </c>
      <c r="H138" s="8" t="s">
        <v>0</v>
      </c>
    </row>
    <row r="139" spans="1:8" s="2" customFormat="1" ht="15" x14ac:dyDescent="0.25">
      <c r="A139" s="28"/>
      <c r="B139" s="34" t="s">
        <v>909</v>
      </c>
      <c r="C139" s="18"/>
      <c r="D139" s="19" t="s">
        <v>914</v>
      </c>
      <c r="E139" s="19" t="s">
        <v>910</v>
      </c>
      <c r="F139" s="20" t="s">
        <v>911</v>
      </c>
      <c r="G139" s="20" t="s">
        <v>912</v>
      </c>
      <c r="H139" s="18"/>
    </row>
    <row r="140" spans="1:8" s="2" customFormat="1" ht="13.5" customHeight="1" x14ac:dyDescent="0.25">
      <c r="A140" s="29"/>
      <c r="B140" s="46" t="s">
        <v>902</v>
      </c>
      <c r="C140" s="25"/>
      <c r="D140" s="41"/>
      <c r="E140" s="47"/>
      <c r="F140" s="48"/>
      <c r="G140" s="49"/>
      <c r="H140" s="41"/>
    </row>
    <row r="141" spans="1:8" s="2" customFormat="1" ht="13.5" customHeight="1" x14ac:dyDescent="0.25">
      <c r="A141" s="27">
        <v>306</v>
      </c>
      <c r="B141" s="39" t="str">
        <f>VLOOKUP($A141,'PT ORGANISMOS'!$B$5:$H$1025,4,FALSE)</f>
        <v>sa.090</v>
      </c>
      <c r="C141" s="7" t="str">
        <f>VLOOKUP($A141,'PT ORGANISMOS'!$B$5:$H$1025,3,FALSE)</f>
        <v>CAÑO PVC 3.2 P/DESAGUE CLOACAL 0.110 X 4 M.</v>
      </c>
      <c r="D141" s="8" t="str">
        <f>VLOOKUP($A141,'PT ORGANISMOS'!$B$5:$H$1025,7,FALSE)</f>
        <v>u</v>
      </c>
      <c r="E141" s="12">
        <v>115.52</v>
      </c>
      <c r="F141" s="22">
        <f>VLOOKUP($B141,IN_01_26!$B:$E,4,)</f>
        <v>20475.393100107205</v>
      </c>
      <c r="G141" s="13">
        <f>F141*E141</f>
        <v>2365317.4109243844</v>
      </c>
      <c r="H141" s="8"/>
    </row>
    <row r="142" spans="1:8" s="2" customFormat="1" ht="13.5" customHeight="1" x14ac:dyDescent="0.25">
      <c r="A142" s="27">
        <v>305</v>
      </c>
      <c r="B142" s="39" t="str">
        <f>VLOOKUP($A142,'PT ORGANISMOS'!$B$5:$H$1025,4,FALSE)</f>
        <v>sa.089</v>
      </c>
      <c r="C142" s="7" t="str">
        <f>VLOOKUP($A142,'PT ORGANISMOS'!$B$5:$H$1025,3,FALSE)</f>
        <v>CAÑO PVC 3.2 P/DESAGUE CLOACAL 0.060 X 4 M.</v>
      </c>
      <c r="D142" s="8" t="str">
        <f>VLOOKUP($A142,'PT ORGANISMOS'!$B$5:$H$1025,7,FALSE)</f>
        <v>u</v>
      </c>
      <c r="E142" s="32">
        <v>22.387</v>
      </c>
      <c r="F142" s="22">
        <f>VLOOKUP($B142,IN_01_26!$B:$E,4,)</f>
        <v>12704.970922570879</v>
      </c>
      <c r="G142" s="13">
        <f>F142*E142</f>
        <v>284426.18404359429</v>
      </c>
      <c r="H142" s="8"/>
    </row>
    <row r="143" spans="1:8" s="2" customFormat="1" ht="13.5" customHeight="1" x14ac:dyDescent="0.25">
      <c r="A143" s="27">
        <v>322</v>
      </c>
      <c r="B143" s="39" t="str">
        <f>VLOOKUP($A143,'PT ORGANISMOS'!$B$5:$H$1025,4,FALSE)</f>
        <v>sa.300</v>
      </c>
      <c r="C143" s="7" t="str">
        <f>VLOOKUP($A143,'PT ORGANISMOS'!$B$5:$H$1025,3,FALSE)</f>
        <v>RAMAL Y PVC 0.110X0.63</v>
      </c>
      <c r="D143" s="8" t="str">
        <f>VLOOKUP($A143,'PT ORGANISMOS'!$B$5:$H$1025,7,FALSE)</f>
        <v>u</v>
      </c>
      <c r="E143" s="12">
        <v>147.78</v>
      </c>
      <c r="F143" s="22">
        <f>VLOOKUP($B143,IN_01_26!$B:$E,4,)</f>
        <v>8408.430731315837</v>
      </c>
      <c r="G143" s="13">
        <f>F143*E143</f>
        <v>1242597.8934738543</v>
      </c>
      <c r="H143" s="8"/>
    </row>
    <row r="144" spans="1:8" s="2" customFormat="1" ht="13.5" customHeight="1" x14ac:dyDescent="0.25">
      <c r="A144" s="27">
        <v>181</v>
      </c>
      <c r="B144" s="39" t="str">
        <f>VLOOKUP($A144,'PT ORGANISMOS'!$B$5:$H$1025,4,FALSE)</f>
        <v>li.006</v>
      </c>
      <c r="C144" s="7" t="str">
        <f>VLOOKUP($A144,'PT ORGANISMOS'!$B$5:$H$1025,3,FALSE)</f>
        <v xml:space="preserve">CEMENTO PORTLAND (PARA VARIACIÓN HISTÓRICA) </v>
      </c>
      <c r="D144" s="8" t="str">
        <f>VLOOKUP($A144,'PT ORGANISMOS'!$B$5:$H$1025,7,FALSE)</f>
        <v>kg</v>
      </c>
      <c r="E144" s="32">
        <v>62.927</v>
      </c>
      <c r="F144" s="22">
        <f>VLOOKUP($B144,IN_01_26!$B:$E,4,)</f>
        <v>675.22059721327219</v>
      </c>
      <c r="G144" s="13">
        <f>F144*E144</f>
        <v>42489.606520839581</v>
      </c>
      <c r="H144" s="8"/>
    </row>
    <row r="145" spans="1:8" s="2" customFormat="1" ht="13.5" customHeight="1" x14ac:dyDescent="0.25">
      <c r="A145" s="27"/>
      <c r="B145" s="35" t="s">
        <v>903</v>
      </c>
      <c r="C145" s="7"/>
      <c r="D145" s="8"/>
      <c r="E145" s="12"/>
      <c r="F145" s="22"/>
      <c r="G145" s="13"/>
      <c r="H145" s="8"/>
    </row>
    <row r="146" spans="1:8" s="2" customFormat="1" ht="13.5" customHeight="1" x14ac:dyDescent="0.25">
      <c r="A146" s="27">
        <v>203</v>
      </c>
      <c r="B146" s="39" t="str">
        <f>VLOOKUP($A146,'PT ORGANISMOS'!$B$5:$H$1025,4,FALSE)</f>
        <v>mo.007</v>
      </c>
      <c r="C146" s="7" t="str">
        <f>VLOOKUP($A146,'PT ORGANISMOS'!$B$5:$H$1025,3,FALSE)</f>
        <v>CUADRILLA TIPO U.G.A.T.S.</v>
      </c>
      <c r="D146" s="8" t="str">
        <f>VLOOKUP($A146,'PT ORGANISMOS'!$B$5:$H$1025,7,FALSE)</f>
        <v>h</v>
      </c>
      <c r="E146" s="12">
        <v>122.04</v>
      </c>
      <c r="F146" s="22">
        <f>VLOOKUP($B146,IN_01_26!$B:$E,4,)</f>
        <v>10227.427305454545</v>
      </c>
      <c r="G146" s="13">
        <f>F146*E146</f>
        <v>1248155.2283576727</v>
      </c>
      <c r="H146" s="8"/>
    </row>
    <row r="147" spans="1:8" s="2" customFormat="1" ht="13.5" customHeight="1" x14ac:dyDescent="0.25">
      <c r="A147" s="27"/>
      <c r="B147" s="35" t="s">
        <v>904</v>
      </c>
      <c r="C147" s="7"/>
      <c r="D147" s="8"/>
      <c r="E147" s="12"/>
      <c r="F147" s="22"/>
      <c r="G147" s="13"/>
      <c r="H147" s="8"/>
    </row>
    <row r="148" spans="1:8" s="2" customFormat="1" ht="13.5" customHeight="1" x14ac:dyDescent="0.25">
      <c r="A148" s="30">
        <v>75</v>
      </c>
      <c r="B148" s="40" t="str">
        <f>VLOOKUP($A148,'PT ORGANISMOS'!$B$5:$H$1025,4,FALSE)</f>
        <v>eq.012</v>
      </c>
      <c r="C148" s="14" t="str">
        <f>VLOOKUP($A148,'PT ORGANISMOS'!$B$5:$H$1025,3,FALSE)</f>
        <v>CAMIÓN VOLCADOR 140 H.P.</v>
      </c>
      <c r="D148" s="15" t="str">
        <f>VLOOKUP($A148,'PT ORGANISMOS'!$B$5:$H$1025,7,FALSE)</f>
        <v>h</v>
      </c>
      <c r="E148" s="31">
        <v>0.85799999999999998</v>
      </c>
      <c r="F148" s="24">
        <f>VLOOKUP($B148,IN_01_26!$B:$E,4,)</f>
        <v>125749.3150135278</v>
      </c>
      <c r="G148" s="17">
        <f>F148*E148</f>
        <v>107892.91228160684</v>
      </c>
      <c r="H148" s="15"/>
    </row>
  </sheetData>
  <mergeCells count="6">
    <mergeCell ref="B88:H88"/>
    <mergeCell ref="B2:H2"/>
    <mergeCell ref="B3:H3"/>
    <mergeCell ref="B4:H4"/>
    <mergeCell ref="B6:H6"/>
    <mergeCell ref="B64:H64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8" max="16383" man="1"/>
    <brk id="87" max="16383" man="1"/>
    <brk id="125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7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" customHeight="1" x14ac:dyDescent="0.2"/>
    <row r="2" spans="1:8" s="1" customFormat="1" ht="33.75" customHeight="1" x14ac:dyDescent="0.35">
      <c r="A2" s="26"/>
      <c r="B2" s="346" t="str">
        <f>'PT ORGANISMOS'!A2</f>
        <v>Precios de ENERO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1058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1059</v>
      </c>
      <c r="B6" s="42" t="s">
        <v>1066</v>
      </c>
      <c r="C6" s="11"/>
      <c r="D6" s="45" t="s">
        <v>913</v>
      </c>
      <c r="E6" s="43" t="str">
        <f>A6</f>
        <v>0.60.30.A</v>
      </c>
      <c r="F6" s="45" t="s">
        <v>920</v>
      </c>
      <c r="G6" s="44">
        <f>SUM(G8:G17)</f>
        <v>967728.36154852191</v>
      </c>
      <c r="H6" s="8" t="s">
        <v>0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160</v>
      </c>
      <c r="B9" s="39" t="str">
        <f>VLOOKUP($A9,'PT ORGANISMOS'!$B$5:$H$1025,4,FALSE)</f>
        <v>ga.010</v>
      </c>
      <c r="C9" s="7" t="str">
        <f>VLOOKUP($A9,'PT ORGANISMOS'!$B$5:$H$1025,3,FALSE)</f>
        <v>CAÑO DE CHAPA GALVANIZADA D=100MM CH30</v>
      </c>
      <c r="D9" s="8" t="str">
        <f>VLOOKUP($A9,'PT ORGANISMOS'!$B$5:$H$1025,7,FALSE)</f>
        <v>m</v>
      </c>
      <c r="E9" s="12">
        <v>5.77</v>
      </c>
      <c r="F9" s="22">
        <f>VLOOKUP($B9,IN_01_26!$B:$E,4,)</f>
        <v>13113.498064901672</v>
      </c>
      <c r="G9" s="13">
        <f>F9*E9</f>
        <v>75664.883834482651</v>
      </c>
      <c r="H9" s="8"/>
    </row>
    <row r="10" spans="1:8" s="2" customFormat="1" ht="13.5" customHeight="1" x14ac:dyDescent="0.25">
      <c r="A10" s="27">
        <v>171</v>
      </c>
      <c r="B10" s="39" t="str">
        <f>VLOOKUP($A10,'PT ORGANISMOS'!$B$5:$H$1025,4,FALSE)</f>
        <v>ga.160</v>
      </c>
      <c r="C10" s="7" t="str">
        <f>VLOOKUP($A10,'PT ORGANISMOS'!$B$5:$H$1025,3,FALSE)</f>
        <v>CODO EPOXI 19 MM</v>
      </c>
      <c r="D10" s="8" t="str">
        <f>VLOOKUP($A10,'PT ORGANISMOS'!$B$5:$H$1025,7,FALSE)</f>
        <v>u</v>
      </c>
      <c r="E10" s="12">
        <v>29.54</v>
      </c>
      <c r="F10" s="22">
        <f>VLOOKUP($B10,IN_01_26!$B:$E,4,)</f>
        <v>2205.8959432093966</v>
      </c>
      <c r="G10" s="13">
        <f>F10*E10</f>
        <v>65162.166162405571</v>
      </c>
      <c r="H10" s="8"/>
    </row>
    <row r="11" spans="1:8" s="2" customFormat="1" ht="13.5" customHeight="1" x14ac:dyDescent="0.25">
      <c r="A11" s="27"/>
      <c r="B11" s="39" t="s">
        <v>1060</v>
      </c>
      <c r="C11" s="7" t="s">
        <v>2026</v>
      </c>
      <c r="D11" s="8" t="s">
        <v>4</v>
      </c>
      <c r="E11" s="12">
        <v>18.600000000000001</v>
      </c>
      <c r="F11" s="22">
        <f>VLOOKUP($B11,IN_01_26!$B:$E,4,)</f>
        <v>11386.773995301284</v>
      </c>
      <c r="G11" s="13">
        <f>F11*E11</f>
        <v>211793.99631260391</v>
      </c>
      <c r="H11" s="8"/>
    </row>
    <row r="12" spans="1:8" s="2" customFormat="1" ht="13.5" customHeight="1" x14ac:dyDescent="0.25">
      <c r="A12" s="27">
        <v>167</v>
      </c>
      <c r="B12" s="39" t="str">
        <f>VLOOKUP($A12,'PT ORGANISMOS'!$B$5:$H$1025,4,FALSE)</f>
        <v>ga.137</v>
      </c>
      <c r="C12" s="7" t="str">
        <f>VLOOKUP($A12,'PT ORGANISMOS'!$B$5:$H$1025,3,FALSE)</f>
        <v>LLAVE P/GAS CROMADA 1/2"</v>
      </c>
      <c r="D12" s="8" t="str">
        <f>VLOOKUP($A12,'PT ORGANISMOS'!$B$5:$H$1025,7,FALSE)</f>
        <v>u</v>
      </c>
      <c r="E12" s="12">
        <v>3.33</v>
      </c>
      <c r="F12" s="22">
        <f>VLOOKUP($B12,IN_01_26!$B:$E,4,)</f>
        <v>8616.9276128759448</v>
      </c>
      <c r="G12" s="13">
        <f>F12*E12</f>
        <v>28694.368950876898</v>
      </c>
      <c r="H12" s="8"/>
    </row>
    <row r="13" spans="1:8" s="2" customFormat="1" ht="13.5" customHeight="1" x14ac:dyDescent="0.25">
      <c r="A13" s="27">
        <v>162</v>
      </c>
      <c r="B13" s="39" t="str">
        <f>VLOOKUP($A13,'PT ORGANISMOS'!$B$5:$H$1025,4,FALSE)</f>
        <v>ga.020</v>
      </c>
      <c r="C13" s="7" t="str">
        <f>VLOOKUP($A13,'PT ORGANISMOS'!$B$5:$H$1025,3,FALSE)</f>
        <v>GABINETE MEDIDOR GAS</v>
      </c>
      <c r="D13" s="8" t="str">
        <f>VLOOKUP($A13,'PT ORGANISMOS'!$B$5:$H$1025,7,FALSE)</f>
        <v>u</v>
      </c>
      <c r="E13" s="12">
        <v>1</v>
      </c>
      <c r="F13" s="22">
        <f>VLOOKUP($B13,IN_01_26!$B:$E,4,)</f>
        <v>97088.892985214785</v>
      </c>
      <c r="G13" s="13">
        <f>F13*E13</f>
        <v>97088.892985214785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46</v>
      </c>
      <c r="F15" s="22">
        <f>VLOOKUP($B15,IN_01_26!$B:$E,4,)</f>
        <v>10227.427305454545</v>
      </c>
      <c r="G15" s="13">
        <f>F15*E15</f>
        <v>470461.65605090908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0.15</v>
      </c>
      <c r="F17" s="24">
        <f>VLOOKUP($B17,IN_01_26!$B:$E,4,)</f>
        <v>125749.3150135278</v>
      </c>
      <c r="G17" s="17">
        <f>F17*E17</f>
        <v>18862.397252029168</v>
      </c>
      <c r="H17" s="15"/>
    </row>
    <row r="20" spans="1:8" s="2" customFormat="1" ht="15.75" x14ac:dyDescent="0.25">
      <c r="A20" s="50" t="s">
        <v>1061</v>
      </c>
      <c r="B20" s="42" t="s">
        <v>1067</v>
      </c>
      <c r="C20" s="11"/>
      <c r="D20" s="45" t="s">
        <v>913</v>
      </c>
      <c r="E20" s="43" t="str">
        <f>A20</f>
        <v>0.60.30.F</v>
      </c>
      <c r="F20" s="45" t="s">
        <v>920</v>
      </c>
      <c r="G20" s="44">
        <f>SUM(G22:G33)</f>
        <v>1177088.3829988251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161</v>
      </c>
      <c r="B23" s="39" t="str">
        <f>VLOOKUP($A23,'PT ORGANISMOS'!$B$5:$H$1025,4,FALSE)</f>
        <v>ga.011</v>
      </c>
      <c r="C23" s="7" t="str">
        <f>VLOOKUP($A23,'PT ORGANISMOS'!$B$5:$H$1025,3,FALSE)</f>
        <v>COMPONENTES EPOXI X 1/4LT.</v>
      </c>
      <c r="D23" s="8" t="str">
        <f>VLOOKUP($A23,'PT ORGANISMOS'!$B$5:$H$1025,7,FALSE)</f>
        <v>u</v>
      </c>
      <c r="E23" s="12">
        <v>4.8</v>
      </c>
      <c r="F23" s="22">
        <f>VLOOKUP($B23,IN_01_26!$B:$E,4,)</f>
        <v>12574.240693495598</v>
      </c>
      <c r="G23" s="13">
        <f t="shared" ref="G23:G29" si="0">F23*E23</f>
        <v>60356.355328778867</v>
      </c>
      <c r="H23" s="8"/>
    </row>
    <row r="24" spans="1:8" s="2" customFormat="1" ht="13.5" customHeight="1" x14ac:dyDescent="0.25">
      <c r="A24" s="27">
        <v>171</v>
      </c>
      <c r="B24" s="39" t="str">
        <f>VLOOKUP($A24,'PT ORGANISMOS'!$B$5:$H$1025,4,FALSE)</f>
        <v>ga.160</v>
      </c>
      <c r="C24" s="7" t="str">
        <f>VLOOKUP($A24,'PT ORGANISMOS'!$B$5:$H$1025,3,FALSE)</f>
        <v>CODO EPOXI 19 MM</v>
      </c>
      <c r="D24" s="8" t="str">
        <f>VLOOKUP($A24,'PT ORGANISMOS'!$B$5:$H$1025,7,FALSE)</f>
        <v>u</v>
      </c>
      <c r="E24" s="12">
        <v>28.5</v>
      </c>
      <c r="F24" s="22">
        <f>VLOOKUP($B24,IN_01_26!$B:$E,4,)</f>
        <v>2205.8959432093966</v>
      </c>
      <c r="G24" s="13">
        <f t="shared" si="0"/>
        <v>62868.034381467805</v>
      </c>
      <c r="H24" s="8"/>
    </row>
    <row r="25" spans="1:8" s="2" customFormat="1" ht="13.5" customHeight="1" x14ac:dyDescent="0.25">
      <c r="A25" s="27"/>
      <c r="B25" s="39" t="s">
        <v>1060</v>
      </c>
      <c r="C25" s="7" t="s">
        <v>2026</v>
      </c>
      <c r="D25" s="8" t="s">
        <v>4</v>
      </c>
      <c r="E25" s="12">
        <v>25.6</v>
      </c>
      <c r="F25" s="22">
        <f>VLOOKUP($B25,IN_01_26!$B:$E,4,)</f>
        <v>11386.773995301284</v>
      </c>
      <c r="G25" s="13">
        <f t="shared" si="0"/>
        <v>291501.41427971289</v>
      </c>
      <c r="H25" s="8"/>
    </row>
    <row r="26" spans="1:8" s="2" customFormat="1" ht="13.5" customHeight="1" x14ac:dyDescent="0.25">
      <c r="A26" s="27">
        <v>166</v>
      </c>
      <c r="B26" s="39" t="str">
        <f>VLOOKUP($A26,'PT ORGANISMOS'!$B$5:$H$1025,4,FALSE)</f>
        <v>ga.126</v>
      </c>
      <c r="C26" s="7" t="str">
        <f>VLOOKUP($A26,'PT ORGANISMOS'!$B$5:$H$1025,3,FALSE)</f>
        <v>REGULADOR Y FLEXIBLE P/GAS NATURAL</v>
      </c>
      <c r="D26" s="8" t="str">
        <f>VLOOKUP($A26,'PT ORGANISMOS'!$B$5:$H$1025,7,FALSE)</f>
        <v>u</v>
      </c>
      <c r="E26" s="12">
        <v>1</v>
      </c>
      <c r="F26" s="22">
        <f>VLOOKUP($B26,IN_01_26!$B:$E,4,)</f>
        <v>67817.90048494708</v>
      </c>
      <c r="G26" s="13">
        <f t="shared" si="0"/>
        <v>67817.90048494708</v>
      </c>
      <c r="H26" s="8"/>
    </row>
    <row r="27" spans="1:8" s="2" customFormat="1" ht="13.5" customHeight="1" x14ac:dyDescent="0.25">
      <c r="A27" s="27">
        <v>162</v>
      </c>
      <c r="B27" s="39" t="str">
        <f>VLOOKUP($A27,'PT ORGANISMOS'!$B$5:$H$1025,4,FALSE)</f>
        <v>ga.020</v>
      </c>
      <c r="C27" s="7" t="str">
        <f>VLOOKUP($A27,'PT ORGANISMOS'!$B$5:$H$1025,3,FALSE)</f>
        <v>GABINETE MEDIDOR GAS</v>
      </c>
      <c r="D27" s="8" t="str">
        <f>VLOOKUP($A27,'PT ORGANISMOS'!$B$5:$H$1025,7,FALSE)</f>
        <v>u</v>
      </c>
      <c r="E27" s="12">
        <v>1</v>
      </c>
      <c r="F27" s="22">
        <f>VLOOKUP($B27,IN_01_26!$B:$E,4,)</f>
        <v>97088.892985214785</v>
      </c>
      <c r="G27" s="13">
        <f t="shared" si="0"/>
        <v>97088.892985214785</v>
      </c>
      <c r="H27" s="8"/>
    </row>
    <row r="28" spans="1:8" s="2" customFormat="1" ht="13.5" customHeight="1" x14ac:dyDescent="0.25">
      <c r="A28" s="27">
        <v>167</v>
      </c>
      <c r="B28" s="39" t="str">
        <f>VLOOKUP($A28,'PT ORGANISMOS'!$B$5:$H$1025,4,FALSE)</f>
        <v>ga.137</v>
      </c>
      <c r="C28" s="7" t="str">
        <f>VLOOKUP($A28,'PT ORGANISMOS'!$B$5:$H$1025,3,FALSE)</f>
        <v>LLAVE P/GAS CROMADA 1/2"</v>
      </c>
      <c r="D28" s="8" t="str">
        <f>VLOOKUP($A28,'PT ORGANISMOS'!$B$5:$H$1025,7,FALSE)</f>
        <v>u</v>
      </c>
      <c r="E28" s="12">
        <v>3.33</v>
      </c>
      <c r="F28" s="22">
        <f>VLOOKUP($B28,IN_01_26!$B:$E,4,)</f>
        <v>8616.9276128759448</v>
      </c>
      <c r="G28" s="13">
        <f t="shared" si="0"/>
        <v>28694.368950876898</v>
      </c>
      <c r="H28" s="8"/>
    </row>
    <row r="29" spans="1:8" s="2" customFormat="1" ht="13.5" customHeight="1" x14ac:dyDescent="0.25">
      <c r="A29" s="27">
        <v>160</v>
      </c>
      <c r="B29" s="39" t="str">
        <f>VLOOKUP($A29,'PT ORGANISMOS'!$B$5:$H$1025,4,FALSE)</f>
        <v>ga.010</v>
      </c>
      <c r="C29" s="7" t="str">
        <f>VLOOKUP($A29,'PT ORGANISMOS'!$B$5:$H$1025,3,FALSE)</f>
        <v>CAÑO DE CHAPA GALVANIZADA D=100MM CH30</v>
      </c>
      <c r="D29" s="8" t="str">
        <f>VLOOKUP($A29,'PT ORGANISMOS'!$B$5:$H$1025,7,FALSE)</f>
        <v>m</v>
      </c>
      <c r="E29" s="12">
        <v>5.77</v>
      </c>
      <c r="F29" s="22">
        <f>VLOOKUP($B29,IN_01_26!$B:$E,4,)</f>
        <v>13113.498064901672</v>
      </c>
      <c r="G29" s="13">
        <f t="shared" si="0"/>
        <v>75664.883834482651</v>
      </c>
      <c r="H29" s="8"/>
    </row>
    <row r="30" spans="1:8" s="2" customFormat="1" ht="13.5" customHeight="1" x14ac:dyDescent="0.25">
      <c r="A30" s="27"/>
      <c r="B30" s="35" t="s">
        <v>903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27">
        <v>203</v>
      </c>
      <c r="B31" s="39" t="str">
        <f>VLOOKUP($A31,'PT ORGANISMOS'!$B$5:$H$1025,4,FALSE)</f>
        <v>mo.007</v>
      </c>
      <c r="C31" s="7" t="str">
        <f>VLOOKUP($A31,'PT ORGANISMOS'!$B$5:$H$1025,3,FALSE)</f>
        <v>CUADRILLA TIPO U.G.A.T.S.</v>
      </c>
      <c r="D31" s="8" t="str">
        <f>VLOOKUP($A31,'PT ORGANISMOS'!$B$5:$H$1025,7,FALSE)</f>
        <v>h</v>
      </c>
      <c r="E31" s="12">
        <v>46</v>
      </c>
      <c r="F31" s="22">
        <f>VLOOKUP($B31,IN_01_26!$B:$E,4,)</f>
        <v>10227.427305454545</v>
      </c>
      <c r="G31" s="13">
        <f>F31*E31</f>
        <v>470461.65605090908</v>
      </c>
      <c r="H31" s="8"/>
    </row>
    <row r="32" spans="1:8" s="2" customFormat="1" ht="13.5" customHeight="1" x14ac:dyDescent="0.25">
      <c r="A32" s="27"/>
      <c r="B32" s="35" t="s">
        <v>904</v>
      </c>
      <c r="C32" s="7"/>
      <c r="D32" s="8"/>
      <c r="E32" s="12"/>
      <c r="F32" s="22"/>
      <c r="G32" s="13"/>
      <c r="H32" s="8"/>
    </row>
    <row r="33" spans="1:8" s="2" customFormat="1" ht="13.5" customHeight="1" x14ac:dyDescent="0.25">
      <c r="A33" s="30">
        <v>75</v>
      </c>
      <c r="B33" s="40" t="str">
        <f>VLOOKUP($A33,'PT ORGANISMOS'!$B$5:$H$1025,4,FALSE)</f>
        <v>eq.012</v>
      </c>
      <c r="C33" s="14" t="str">
        <f>VLOOKUP($A33,'PT ORGANISMOS'!$B$5:$H$1025,3,FALSE)</f>
        <v>CAMIÓN VOLCADOR 140 H.P.</v>
      </c>
      <c r="D33" s="15" t="str">
        <f>VLOOKUP($A33,'PT ORGANISMOS'!$B$5:$H$1025,7,FALSE)</f>
        <v>h</v>
      </c>
      <c r="E33" s="16">
        <v>0.18</v>
      </c>
      <c r="F33" s="24">
        <f>VLOOKUP($B33,IN_01_26!$B:$E,4,)</f>
        <v>125749.3150135278</v>
      </c>
      <c r="G33" s="17">
        <f>F33*E33</f>
        <v>22634.876702435002</v>
      </c>
      <c r="H33" s="15"/>
    </row>
    <row r="36" spans="1:8" s="2" customFormat="1" ht="15.75" x14ac:dyDescent="0.25">
      <c r="A36" s="50" t="s">
        <v>1062</v>
      </c>
      <c r="B36" s="42" t="s">
        <v>1068</v>
      </c>
      <c r="C36" s="11"/>
      <c r="D36" s="45" t="s">
        <v>913</v>
      </c>
      <c r="E36" s="43" t="str">
        <f>A36</f>
        <v>0.60.40.A</v>
      </c>
      <c r="F36" s="45" t="s">
        <v>920</v>
      </c>
      <c r="G36" s="44">
        <f>SUM(G38:G48)</f>
        <v>14987770.237104679</v>
      </c>
      <c r="H36" s="8" t="s">
        <v>0</v>
      </c>
    </row>
    <row r="37" spans="1:8" s="2" customFormat="1" ht="15" x14ac:dyDescent="0.25">
      <c r="A37" s="28"/>
      <c r="B37" s="34" t="s">
        <v>909</v>
      </c>
      <c r="C37" s="18"/>
      <c r="D37" s="19" t="s">
        <v>914</v>
      </c>
      <c r="E37" s="19" t="s">
        <v>910</v>
      </c>
      <c r="F37" s="20" t="s">
        <v>911</v>
      </c>
      <c r="G37" s="20" t="s">
        <v>912</v>
      </c>
      <c r="H37" s="18"/>
    </row>
    <row r="38" spans="1:8" s="2" customFormat="1" ht="13.5" customHeight="1" x14ac:dyDescent="0.25">
      <c r="A38" s="29"/>
      <c r="B38" s="46" t="s">
        <v>902</v>
      </c>
      <c r="C38" s="25"/>
      <c r="D38" s="41"/>
      <c r="E38" s="47"/>
      <c r="F38" s="48"/>
      <c r="G38" s="49"/>
      <c r="H38" s="41"/>
    </row>
    <row r="39" spans="1:8" s="2" customFormat="1" ht="13.5" customHeight="1" x14ac:dyDescent="0.25">
      <c r="A39" s="27">
        <v>160</v>
      </c>
      <c r="B39" s="39" t="str">
        <f>VLOOKUP($A39,'PT ORGANISMOS'!$B$5:$H$1025,4,FALSE)</f>
        <v>ga.010</v>
      </c>
      <c r="C39" s="7" t="str">
        <f>VLOOKUP($A39,'PT ORGANISMOS'!$B$5:$H$1025,3,FALSE)</f>
        <v>CAÑO DE CHAPA GALVANIZADA D=100MM CH30</v>
      </c>
      <c r="D39" s="8" t="str">
        <f>VLOOKUP($A39,'PT ORGANISMOS'!$B$5:$H$1025,7,FALSE)</f>
        <v>m</v>
      </c>
      <c r="E39" s="32">
        <v>103.441</v>
      </c>
      <c r="F39" s="22">
        <f>VLOOKUP($B39,IN_01_26!$B:$E,4,)</f>
        <v>13113.498064901672</v>
      </c>
      <c r="G39" s="13">
        <f t="shared" ref="G39:G44" si="1">F39*E39</f>
        <v>1356473.3533314939</v>
      </c>
      <c r="H39" s="8"/>
    </row>
    <row r="40" spans="1:8" s="2" customFormat="1" ht="13.5" customHeight="1" x14ac:dyDescent="0.25">
      <c r="A40" s="27">
        <v>171</v>
      </c>
      <c r="B40" s="39" t="str">
        <f>VLOOKUP($A40,'PT ORGANISMOS'!$B$5:$H$1025,4,FALSE)</f>
        <v>ga.160</v>
      </c>
      <c r="C40" s="7" t="str">
        <f>VLOOKUP($A40,'PT ORGANISMOS'!$B$5:$H$1025,3,FALSE)</f>
        <v>CODO EPOXI 19 MM</v>
      </c>
      <c r="D40" s="8" t="str">
        <f>VLOOKUP($A40,'PT ORGANISMOS'!$B$5:$H$1025,7,FALSE)</f>
        <v>u</v>
      </c>
      <c r="E40" s="32">
        <v>367.221</v>
      </c>
      <c r="F40" s="22">
        <f>VLOOKUP($B40,IN_01_26!$B:$E,4,)</f>
        <v>2205.8959432093966</v>
      </c>
      <c r="G40" s="13">
        <f t="shared" si="1"/>
        <v>810051.31416129787</v>
      </c>
      <c r="H40" s="8"/>
    </row>
    <row r="41" spans="1:8" s="2" customFormat="1" ht="13.5" customHeight="1" x14ac:dyDescent="0.25">
      <c r="A41" s="27"/>
      <c r="B41" s="39" t="s">
        <v>1060</v>
      </c>
      <c r="C41" s="7" t="s">
        <v>2026</v>
      </c>
      <c r="D41" s="8" t="s">
        <v>4</v>
      </c>
      <c r="E41" s="32">
        <v>324.37099999999998</v>
      </c>
      <c r="F41" s="22">
        <f>VLOOKUP($B41,IN_01_26!$B:$E,4,)</f>
        <v>11386.773995301284</v>
      </c>
      <c r="G41" s="13">
        <f t="shared" si="1"/>
        <v>3693539.2676298725</v>
      </c>
      <c r="H41" s="8"/>
    </row>
    <row r="42" spans="1:8" s="2" customFormat="1" ht="13.5" customHeight="1" x14ac:dyDescent="0.25">
      <c r="A42" s="27">
        <v>167</v>
      </c>
      <c r="B42" s="39" t="str">
        <f>VLOOKUP($A42,'PT ORGANISMOS'!$B$5:$H$1025,4,FALSE)</f>
        <v>ga.137</v>
      </c>
      <c r="C42" s="7" t="str">
        <f>VLOOKUP($A42,'PT ORGANISMOS'!$B$5:$H$1025,3,FALSE)</f>
        <v>LLAVE P/GAS CROMADA 1/2"</v>
      </c>
      <c r="D42" s="8" t="str">
        <f>VLOOKUP($A42,'PT ORGANISMOS'!$B$5:$H$1025,7,FALSE)</f>
        <v>u</v>
      </c>
      <c r="E42" s="32">
        <v>156.19300000000001</v>
      </c>
      <c r="F42" s="22">
        <f>VLOOKUP($B42,IN_01_26!$B:$E,4,)</f>
        <v>8616.9276128759448</v>
      </c>
      <c r="G42" s="13">
        <f t="shared" si="1"/>
        <v>1345903.7746379327</v>
      </c>
      <c r="H42" s="8"/>
    </row>
    <row r="43" spans="1:8" s="2" customFormat="1" ht="13.5" customHeight="1" x14ac:dyDescent="0.25">
      <c r="A43" s="27">
        <v>161</v>
      </c>
      <c r="B43" s="39" t="str">
        <f>VLOOKUP($A43,'PT ORGANISMOS'!$B$5:$H$1025,4,FALSE)</f>
        <v>ga.011</v>
      </c>
      <c r="C43" s="7" t="str">
        <f>VLOOKUP($A43,'PT ORGANISMOS'!$B$5:$H$1025,3,FALSE)</f>
        <v>COMPONENTES EPOXI X 1/4LT.</v>
      </c>
      <c r="D43" s="8" t="str">
        <f>VLOOKUP($A43,'PT ORGANISMOS'!$B$5:$H$1025,7,FALSE)</f>
        <v>u</v>
      </c>
      <c r="E43" s="32">
        <v>70.497</v>
      </c>
      <c r="F43" s="22">
        <f>VLOOKUP($B43,IN_01_26!$B:$E,4,)</f>
        <v>12574.240693495598</v>
      </c>
      <c r="G43" s="13">
        <f t="shared" si="1"/>
        <v>886446.24616935919</v>
      </c>
      <c r="H43" s="8"/>
    </row>
    <row r="44" spans="1:8" s="2" customFormat="1" ht="13.5" customHeight="1" x14ac:dyDescent="0.25">
      <c r="A44" s="27">
        <v>162</v>
      </c>
      <c r="B44" s="39" t="str">
        <f>VLOOKUP($A44,'PT ORGANISMOS'!$B$5:$H$1025,4,FALSE)</f>
        <v>ga.020</v>
      </c>
      <c r="C44" s="7" t="str">
        <f>VLOOKUP($A44,'PT ORGANISMOS'!$B$5:$H$1025,3,FALSE)</f>
        <v>GABINETE MEDIDOR GAS</v>
      </c>
      <c r="D44" s="8" t="str">
        <f>VLOOKUP($A44,'PT ORGANISMOS'!$B$5:$H$1025,7,FALSE)</f>
        <v>u</v>
      </c>
      <c r="E44" s="32">
        <v>9.4640000000000004</v>
      </c>
      <c r="F44" s="22">
        <f>VLOOKUP($B44,IN_01_26!$B:$E,4,)</f>
        <v>97088.892985214785</v>
      </c>
      <c r="G44" s="13">
        <f t="shared" si="1"/>
        <v>918849.2832120728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3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32">
        <v>539.44600000000003</v>
      </c>
      <c r="F46" s="22">
        <f>VLOOKUP($B46,IN_01_26!$B:$E,4,)</f>
        <v>10227.427305454545</v>
      </c>
      <c r="G46" s="13">
        <f>F46*E46</f>
        <v>5517144.7502182322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3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31">
        <v>3.653</v>
      </c>
      <c r="F48" s="24">
        <f>VLOOKUP($B48,IN_01_26!$B:$E,4,)</f>
        <v>125749.3150135278</v>
      </c>
      <c r="G48" s="17">
        <f>F48*E48</f>
        <v>459362.24774441705</v>
      </c>
      <c r="H48" s="15"/>
    </row>
    <row r="50" spans="1:8" s="2" customFormat="1" ht="15.75" x14ac:dyDescent="0.25">
      <c r="A50" s="50" t="s">
        <v>1063</v>
      </c>
      <c r="B50" s="42" t="s">
        <v>1064</v>
      </c>
      <c r="C50" s="11"/>
      <c r="D50" s="45" t="s">
        <v>913</v>
      </c>
      <c r="E50" s="43" t="str">
        <f>A50</f>
        <v>0.61.00.A</v>
      </c>
      <c r="F50" s="45" t="s">
        <v>920</v>
      </c>
      <c r="G50" s="44">
        <f>SUM(G52:G59)</f>
        <v>1178181.2678491799</v>
      </c>
      <c r="H50" s="8" t="s">
        <v>0</v>
      </c>
    </row>
    <row r="51" spans="1:8" s="2" customFormat="1" ht="15" x14ac:dyDescent="0.25">
      <c r="A51" s="28"/>
      <c r="B51" s="34" t="s">
        <v>909</v>
      </c>
      <c r="C51" s="18"/>
      <c r="D51" s="19" t="s">
        <v>914</v>
      </c>
      <c r="E51" s="19" t="s">
        <v>910</v>
      </c>
      <c r="F51" s="20" t="s">
        <v>911</v>
      </c>
      <c r="G51" s="20" t="s">
        <v>912</v>
      </c>
      <c r="H51" s="18"/>
    </row>
    <row r="52" spans="1:8" s="2" customFormat="1" ht="13.5" customHeight="1" x14ac:dyDescent="0.25">
      <c r="A52" s="29"/>
      <c r="B52" s="46" t="s">
        <v>902</v>
      </c>
      <c r="C52" s="25"/>
      <c r="D52" s="41"/>
      <c r="E52" s="47"/>
      <c r="F52" s="48"/>
      <c r="G52" s="49"/>
      <c r="H52" s="41"/>
    </row>
    <row r="53" spans="1:8" s="2" customFormat="1" ht="13.5" customHeight="1" x14ac:dyDescent="0.25">
      <c r="A53" s="27">
        <v>165</v>
      </c>
      <c r="B53" s="39" t="str">
        <f>VLOOKUP($A53,'PT ORGANISMOS'!$B$5:$H$1025,4,FALSE)</f>
        <v>ga.116</v>
      </c>
      <c r="C53" s="7" t="str">
        <f>VLOOKUP($A53,'PT ORGANISMOS'!$B$5:$H$1025,3,FALSE)</f>
        <v>COCINA 4 HORNALLAS</v>
      </c>
      <c r="D53" s="8" t="str">
        <f>VLOOKUP($A53,'PT ORGANISMOS'!$B$5:$H$1025,7,FALSE)</f>
        <v>u</v>
      </c>
      <c r="E53" s="12">
        <v>1</v>
      </c>
      <c r="F53" s="22">
        <f>VLOOKUP($B53,IN_01_26!$B:$E,4,)</f>
        <v>301613.48130404257</v>
      </c>
      <c r="G53" s="13">
        <f>F53*E53</f>
        <v>301613.48130404257</v>
      </c>
      <c r="H53" s="8"/>
    </row>
    <row r="54" spans="1:8" s="2" customFormat="1" ht="13.5" customHeight="1" x14ac:dyDescent="0.25">
      <c r="A54" s="27">
        <v>164</v>
      </c>
      <c r="B54" s="39" t="str">
        <f>VLOOKUP($A54,'PT ORGANISMOS'!$B$5:$H$1025,4,FALSE)</f>
        <v>ga.114</v>
      </c>
      <c r="C54" s="7" t="str">
        <f>VLOOKUP($A54,'PT ORGANISMOS'!$B$5:$H$1025,3,FALSE)</f>
        <v>CALEFÓN 14 LITROS BLANCO</v>
      </c>
      <c r="D54" s="8" t="str">
        <f>VLOOKUP($A54,'PT ORGANISMOS'!$B$5:$H$1025,7,FALSE)</f>
        <v>u</v>
      </c>
      <c r="E54" s="12">
        <v>1</v>
      </c>
      <c r="F54" s="22">
        <f>VLOOKUP($B54,IN_01_26!$B:$E,4,)</f>
        <v>395173.9795531191</v>
      </c>
      <c r="G54" s="13">
        <f>F54*E54</f>
        <v>395173.9795531191</v>
      </c>
      <c r="H54" s="8"/>
    </row>
    <row r="55" spans="1:8" s="2" customFormat="1" ht="13.5" customHeight="1" x14ac:dyDescent="0.25">
      <c r="A55" s="27">
        <v>163</v>
      </c>
      <c r="B55" s="39" t="str">
        <f>VLOOKUP($A55,'PT ORGANISMOS'!$B$5:$H$1025,4,FALSE)</f>
        <v>ga.113</v>
      </c>
      <c r="C55" s="7" t="str">
        <f>VLOOKUP($A55,'PT ORGANISMOS'!$B$5:$H$1025,3,FALSE)</f>
        <v>CALEFACTOR TB 3800 CALORIAS</v>
      </c>
      <c r="D55" s="8" t="str">
        <f>VLOOKUP($A55,'PT ORGANISMOS'!$B$5:$H$1025,7,FALSE)</f>
        <v>u</v>
      </c>
      <c r="E55" s="12">
        <v>1</v>
      </c>
      <c r="F55" s="22">
        <f>VLOOKUP($B55,IN_01_26!$B:$E,4,)</f>
        <v>323910.6428254433</v>
      </c>
      <c r="G55" s="13">
        <f>F55*E55</f>
        <v>323910.6428254433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2"/>
      <c r="G56" s="13"/>
      <c r="H56" s="8"/>
    </row>
    <row r="57" spans="1:8" s="2" customFormat="1" ht="13.5" customHeight="1" x14ac:dyDescent="0.25">
      <c r="A57" s="27">
        <v>203</v>
      </c>
      <c r="B57" s="39" t="str">
        <f>VLOOKUP($A57,'PT ORGANISMOS'!$B$5:$H$1025,4,FALSE)</f>
        <v>mo.007</v>
      </c>
      <c r="C57" s="7" t="str">
        <f>VLOOKUP($A57,'PT ORGANISMOS'!$B$5:$H$1025,3,FALSE)</f>
        <v>CUADRILLA TIPO U.G.A.T.S.</v>
      </c>
      <c r="D57" s="8" t="str">
        <f>VLOOKUP($A57,'PT ORGANISMOS'!$B$5:$H$1025,7,FALSE)</f>
        <v>h</v>
      </c>
      <c r="E57" s="12">
        <v>10.48</v>
      </c>
      <c r="F57" s="22">
        <f>VLOOKUP($B57,IN_01_26!$B:$E,4,)</f>
        <v>10227.427305454545</v>
      </c>
      <c r="G57" s="13">
        <f>F57*E57</f>
        <v>107183.43816116363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75</v>
      </c>
      <c r="B59" s="40" t="str">
        <f>VLOOKUP($A59,'PT ORGANISMOS'!$B$5:$H$1025,4,FALSE)</f>
        <v>eq.012</v>
      </c>
      <c r="C59" s="14" t="str">
        <f>VLOOKUP($A59,'PT ORGANISMOS'!$B$5:$H$1025,3,FALSE)</f>
        <v>CAMIÓN VOLCADOR 140 H.P.</v>
      </c>
      <c r="D59" s="15" t="str">
        <f>VLOOKUP($A59,'PT ORGANISMOS'!$B$5:$H$1025,7,FALSE)</f>
        <v>h</v>
      </c>
      <c r="E59" s="16">
        <v>0.4</v>
      </c>
      <c r="F59" s="24">
        <f>VLOOKUP($B59,IN_01_26!$B:$E,4,)</f>
        <v>125749.3150135278</v>
      </c>
      <c r="G59" s="17">
        <f>F59*E59</f>
        <v>50299.726005411125</v>
      </c>
      <c r="H59" s="15"/>
    </row>
    <row r="62" spans="1:8" s="2" customFormat="1" ht="15.75" x14ac:dyDescent="0.25">
      <c r="A62" s="50" t="s">
        <v>1065</v>
      </c>
      <c r="B62" s="42" t="s">
        <v>1166</v>
      </c>
      <c r="C62" s="11"/>
      <c r="D62" s="45" t="s">
        <v>913</v>
      </c>
      <c r="E62" s="43" t="str">
        <f>A62</f>
        <v>0.60.31.F</v>
      </c>
      <c r="F62" s="45" t="s">
        <v>920</v>
      </c>
      <c r="G62" s="44">
        <f>SUM(G64:G78)</f>
        <v>2360299.6234485456</v>
      </c>
      <c r="H62" s="8" t="s">
        <v>0</v>
      </c>
    </row>
    <row r="63" spans="1:8" s="2" customFormat="1" ht="15" x14ac:dyDescent="0.25">
      <c r="A63" s="28"/>
      <c r="B63" s="34" t="s">
        <v>909</v>
      </c>
      <c r="C63" s="18"/>
      <c r="D63" s="19" t="s">
        <v>914</v>
      </c>
      <c r="E63" s="19" t="s">
        <v>910</v>
      </c>
      <c r="F63" s="20" t="s">
        <v>911</v>
      </c>
      <c r="G63" s="20" t="s">
        <v>912</v>
      </c>
      <c r="H63" s="18"/>
    </row>
    <row r="64" spans="1:8" s="2" customFormat="1" ht="12.75" customHeight="1" x14ac:dyDescent="0.25">
      <c r="A64" s="29"/>
      <c r="B64" s="46" t="s">
        <v>902</v>
      </c>
      <c r="C64" s="25"/>
      <c r="D64" s="41"/>
      <c r="E64" s="47"/>
      <c r="F64" s="48"/>
      <c r="G64" s="49"/>
      <c r="H64" s="41"/>
    </row>
    <row r="65" spans="1:8" s="2" customFormat="1" ht="12.75" customHeight="1" x14ac:dyDescent="0.25">
      <c r="A65" s="27">
        <v>161</v>
      </c>
      <c r="B65" s="39" t="str">
        <f>VLOOKUP($A65,'PT ORGANISMOS'!$B$5:$H$1025,4,FALSE)</f>
        <v>ga.011</v>
      </c>
      <c r="C65" s="7" t="str">
        <f>VLOOKUP($A65,'PT ORGANISMOS'!$B$5:$H$1025,3,FALSE)</f>
        <v>COMPONENTES EPOXI X 1/4LT.</v>
      </c>
      <c r="D65" s="8" t="str">
        <f>VLOOKUP($A65,'PT ORGANISMOS'!$B$5:$H$1025,7,FALSE)</f>
        <v>u</v>
      </c>
      <c r="E65" s="12">
        <v>4.8</v>
      </c>
      <c r="F65" s="22">
        <f>VLOOKUP($B65,IN_01_26!$B:$E,4,)</f>
        <v>12574.240693495598</v>
      </c>
      <c r="G65" s="13">
        <f t="shared" ref="G65:G74" si="2">F65*E65</f>
        <v>60356.355328778867</v>
      </c>
      <c r="H65" s="8"/>
    </row>
    <row r="66" spans="1:8" s="2" customFormat="1" ht="12.75" customHeight="1" x14ac:dyDescent="0.25">
      <c r="A66" s="27">
        <v>171</v>
      </c>
      <c r="B66" s="39" t="str">
        <f>VLOOKUP($A66,'PT ORGANISMOS'!$B$5:$H$1025,4,FALSE)</f>
        <v>ga.160</v>
      </c>
      <c r="C66" s="7" t="str">
        <f>VLOOKUP($A66,'PT ORGANISMOS'!$B$5:$H$1025,3,FALSE)</f>
        <v>CODO EPOXI 19 MM</v>
      </c>
      <c r="D66" s="8" t="str">
        <f>VLOOKUP($A66,'PT ORGANISMOS'!$B$5:$H$1025,7,FALSE)</f>
        <v>u</v>
      </c>
      <c r="E66" s="12">
        <v>28.5</v>
      </c>
      <c r="F66" s="22">
        <f>VLOOKUP($B66,IN_01_26!$B:$E,4,)</f>
        <v>2205.8959432093966</v>
      </c>
      <c r="G66" s="13">
        <f t="shared" si="2"/>
        <v>62868.034381467805</v>
      </c>
      <c r="H66" s="8"/>
    </row>
    <row r="67" spans="1:8" s="2" customFormat="1" ht="12.75" customHeight="1" x14ac:dyDescent="0.25">
      <c r="A67" s="27"/>
      <c r="B67" s="39" t="s">
        <v>1060</v>
      </c>
      <c r="C67" s="7" t="s">
        <v>2026</v>
      </c>
      <c r="D67" s="8" t="s">
        <v>4</v>
      </c>
      <c r="E67" s="12">
        <v>25.6</v>
      </c>
      <c r="F67" s="22">
        <f>VLOOKUP($B67,IN_01_26!$B:$E,4,)</f>
        <v>11386.773995301284</v>
      </c>
      <c r="G67" s="13">
        <f t="shared" si="2"/>
        <v>291501.41427971289</v>
      </c>
      <c r="H67" s="8"/>
    </row>
    <row r="68" spans="1:8" s="2" customFormat="1" ht="12.75" customHeight="1" x14ac:dyDescent="0.25">
      <c r="A68" s="27">
        <v>166</v>
      </c>
      <c r="B68" s="39" t="str">
        <f>VLOOKUP($A68,'PT ORGANISMOS'!$B$5:$H$1025,4,FALSE)</f>
        <v>ga.126</v>
      </c>
      <c r="C68" s="7" t="str">
        <f>VLOOKUP($A68,'PT ORGANISMOS'!$B$5:$H$1025,3,FALSE)</f>
        <v>REGULADOR Y FLEXIBLE P/GAS NATURAL</v>
      </c>
      <c r="D68" s="8" t="str">
        <f>VLOOKUP($A68,'PT ORGANISMOS'!$B$5:$H$1025,7,FALSE)</f>
        <v>u</v>
      </c>
      <c r="E68" s="12">
        <v>1</v>
      </c>
      <c r="F68" s="22">
        <f>VLOOKUP($B68,IN_01_26!$B:$E,4,)</f>
        <v>67817.90048494708</v>
      </c>
      <c r="G68" s="13">
        <f t="shared" si="2"/>
        <v>67817.90048494708</v>
      </c>
      <c r="H68" s="8"/>
    </row>
    <row r="69" spans="1:8" s="2" customFormat="1" ht="12.75" customHeight="1" x14ac:dyDescent="0.25">
      <c r="A69" s="27">
        <v>162</v>
      </c>
      <c r="B69" s="39" t="str">
        <f>VLOOKUP($A69,'PT ORGANISMOS'!$B$5:$H$1025,4,FALSE)</f>
        <v>ga.020</v>
      </c>
      <c r="C69" s="7" t="str">
        <f>VLOOKUP($A69,'PT ORGANISMOS'!$B$5:$H$1025,3,FALSE)</f>
        <v>GABINETE MEDIDOR GAS</v>
      </c>
      <c r="D69" s="8" t="str">
        <f>VLOOKUP($A69,'PT ORGANISMOS'!$B$5:$H$1025,7,FALSE)</f>
        <v>u</v>
      </c>
      <c r="E69" s="12">
        <v>1</v>
      </c>
      <c r="F69" s="22">
        <f>VLOOKUP($B69,IN_01_26!$B:$E,4,)</f>
        <v>97088.892985214785</v>
      </c>
      <c r="G69" s="13">
        <f t="shared" si="2"/>
        <v>97088.892985214785</v>
      </c>
      <c r="H69" s="8"/>
    </row>
    <row r="70" spans="1:8" s="2" customFormat="1" ht="12.75" customHeight="1" x14ac:dyDescent="0.25">
      <c r="A70" s="27">
        <v>167</v>
      </c>
      <c r="B70" s="39" t="str">
        <f>VLOOKUP($A70,'PT ORGANISMOS'!$B$5:$H$1025,4,FALSE)</f>
        <v>ga.137</v>
      </c>
      <c r="C70" s="7" t="str">
        <f>VLOOKUP($A70,'PT ORGANISMOS'!$B$5:$H$1025,3,FALSE)</f>
        <v>LLAVE P/GAS CROMADA 1/2"</v>
      </c>
      <c r="D70" s="8" t="str">
        <f>VLOOKUP($A70,'PT ORGANISMOS'!$B$5:$H$1025,7,FALSE)</f>
        <v>u</v>
      </c>
      <c r="E70" s="12">
        <v>3.33</v>
      </c>
      <c r="F70" s="22">
        <f>VLOOKUP($B70,IN_01_26!$B:$E,4,)</f>
        <v>8616.9276128759448</v>
      </c>
      <c r="G70" s="13">
        <f t="shared" si="2"/>
        <v>28694.368950876898</v>
      </c>
      <c r="H70" s="8"/>
    </row>
    <row r="71" spans="1:8" s="2" customFormat="1" ht="12.75" customHeight="1" x14ac:dyDescent="0.25">
      <c r="A71" s="27">
        <v>160</v>
      </c>
      <c r="B71" s="39" t="str">
        <f>VLOOKUP($A71,'PT ORGANISMOS'!$B$5:$H$1025,4,FALSE)</f>
        <v>ga.010</v>
      </c>
      <c r="C71" s="7" t="str">
        <f>VLOOKUP($A71,'PT ORGANISMOS'!$B$5:$H$1025,3,FALSE)</f>
        <v>CAÑO DE CHAPA GALVANIZADA D=100MM CH30</v>
      </c>
      <c r="D71" s="8" t="str">
        <f>VLOOKUP($A71,'PT ORGANISMOS'!$B$5:$H$1025,7,FALSE)</f>
        <v>m</v>
      </c>
      <c r="E71" s="12">
        <v>5.77</v>
      </c>
      <c r="F71" s="22">
        <f>VLOOKUP($B71,IN_01_26!$B:$E,4,)</f>
        <v>13113.498064901672</v>
      </c>
      <c r="G71" s="13">
        <f t="shared" si="2"/>
        <v>75664.883834482651</v>
      </c>
      <c r="H71" s="8"/>
    </row>
    <row r="72" spans="1:8" s="2" customFormat="1" ht="12.75" customHeight="1" x14ac:dyDescent="0.25">
      <c r="A72" s="27">
        <v>165</v>
      </c>
      <c r="B72" s="39" t="str">
        <f>VLOOKUP($A72,'PT ORGANISMOS'!$B$5:$H$1025,4,FALSE)</f>
        <v>ga.116</v>
      </c>
      <c r="C72" s="7" t="str">
        <f>VLOOKUP($A72,'PT ORGANISMOS'!$B$5:$H$1025,3,FALSE)</f>
        <v>COCINA 4 HORNALLAS</v>
      </c>
      <c r="D72" s="8" t="str">
        <f>VLOOKUP($A72,'PT ORGANISMOS'!$B$5:$H$1025,7,FALSE)</f>
        <v>u</v>
      </c>
      <c r="E72" s="12">
        <v>1</v>
      </c>
      <c r="F72" s="22">
        <f>VLOOKUP($B72,IN_01_26!$B:$E,4,)</f>
        <v>301613.48130404257</v>
      </c>
      <c r="G72" s="13">
        <f t="shared" si="2"/>
        <v>301613.48130404257</v>
      </c>
      <c r="H72" s="8"/>
    </row>
    <row r="73" spans="1:8" s="2" customFormat="1" ht="12.75" customHeight="1" x14ac:dyDescent="0.25">
      <c r="A73" s="27">
        <v>164</v>
      </c>
      <c r="B73" s="39" t="str">
        <f>VLOOKUP($A73,'PT ORGANISMOS'!$B$5:$H$1025,4,FALSE)</f>
        <v>ga.114</v>
      </c>
      <c r="C73" s="7" t="str">
        <f>VLOOKUP($A73,'PT ORGANISMOS'!$B$5:$H$1025,3,FALSE)</f>
        <v>CALEFÓN 14 LITROS BLANCO</v>
      </c>
      <c r="D73" s="8" t="str">
        <f>VLOOKUP($A73,'PT ORGANISMOS'!$B$5:$H$1025,7,FALSE)</f>
        <v>u</v>
      </c>
      <c r="E73" s="12">
        <v>1</v>
      </c>
      <c r="F73" s="22">
        <f>VLOOKUP($B73,IN_01_26!$B:$E,4,)</f>
        <v>395173.9795531191</v>
      </c>
      <c r="G73" s="13">
        <f t="shared" si="2"/>
        <v>395173.9795531191</v>
      </c>
      <c r="H73" s="8"/>
    </row>
    <row r="74" spans="1:8" s="2" customFormat="1" ht="12.75" customHeight="1" x14ac:dyDescent="0.25">
      <c r="A74" s="27">
        <v>163</v>
      </c>
      <c r="B74" s="39" t="str">
        <f>VLOOKUP($A74,'PT ORGANISMOS'!$B$5:$H$1025,4,FALSE)</f>
        <v>ga.113</v>
      </c>
      <c r="C74" s="7" t="str">
        <f>VLOOKUP($A74,'PT ORGANISMOS'!$B$5:$H$1025,3,FALSE)</f>
        <v>CALEFACTOR TB 3800 CALORIAS</v>
      </c>
      <c r="D74" s="8" t="str">
        <f>VLOOKUP($A74,'PT ORGANISMOS'!$B$5:$H$1025,7,FALSE)</f>
        <v>u</v>
      </c>
      <c r="E74" s="12">
        <v>1</v>
      </c>
      <c r="F74" s="22">
        <f>VLOOKUP($B74,IN_01_26!$B:$E,4,)</f>
        <v>323910.6428254433</v>
      </c>
      <c r="G74" s="13">
        <f t="shared" si="2"/>
        <v>323910.6428254433</v>
      </c>
      <c r="H74" s="8"/>
    </row>
    <row r="75" spans="1:8" s="2" customFormat="1" ht="12.75" customHeight="1" x14ac:dyDescent="0.25">
      <c r="A75" s="27"/>
      <c r="B75" s="35" t="s">
        <v>903</v>
      </c>
      <c r="C75" s="7"/>
      <c r="D75" s="8"/>
      <c r="E75" s="12"/>
      <c r="F75" s="22"/>
      <c r="G75" s="13"/>
      <c r="H75" s="8"/>
    </row>
    <row r="76" spans="1:8" s="2" customFormat="1" ht="12.75" customHeight="1" x14ac:dyDescent="0.25">
      <c r="A76" s="27">
        <v>203</v>
      </c>
      <c r="B76" s="39" t="str">
        <f>VLOOKUP($A76,'PT ORGANISMOS'!$B$5:$H$1025,4,FALSE)</f>
        <v>mo.007</v>
      </c>
      <c r="C76" s="7" t="str">
        <f>VLOOKUP($A76,'PT ORGANISMOS'!$B$5:$H$1025,3,FALSE)</f>
        <v>CUADRILLA TIPO U.G.A.T.S.</v>
      </c>
      <c r="D76" s="8" t="str">
        <f>VLOOKUP($A76,'PT ORGANISMOS'!$B$5:$H$1025,7,FALSE)</f>
        <v>h</v>
      </c>
      <c r="E76" s="12">
        <v>56.480000000000004</v>
      </c>
      <c r="F76" s="22">
        <f>VLOOKUP($B76,IN_01_26!$B:$E,4,)</f>
        <v>10227.427305454545</v>
      </c>
      <c r="G76" s="13">
        <f>F76*E76</f>
        <v>577645.09421207267</v>
      </c>
      <c r="H76" s="8"/>
    </row>
    <row r="77" spans="1:8" s="2" customFormat="1" ht="12.75" customHeight="1" x14ac:dyDescent="0.25">
      <c r="A77" s="27"/>
      <c r="B77" s="35" t="s">
        <v>904</v>
      </c>
      <c r="C77" s="7"/>
      <c r="D77" s="8"/>
      <c r="E77" s="12"/>
      <c r="F77" s="22"/>
      <c r="G77" s="13"/>
      <c r="H77" s="8"/>
    </row>
    <row r="78" spans="1:8" s="2" customFormat="1" ht="12.75" customHeight="1" x14ac:dyDescent="0.25">
      <c r="A78" s="30">
        <v>75</v>
      </c>
      <c r="B78" s="40" t="str">
        <f>VLOOKUP($A78,'PT ORGANISMOS'!$B$5:$H$1025,4,FALSE)</f>
        <v>eq.012</v>
      </c>
      <c r="C78" s="14" t="str">
        <f>VLOOKUP($A78,'PT ORGANISMOS'!$B$5:$H$1025,3,FALSE)</f>
        <v>CAMIÓN VOLCADOR 140 H.P.</v>
      </c>
      <c r="D78" s="15" t="str">
        <f>VLOOKUP($A78,'PT ORGANISMOS'!$B$5:$H$1025,7,FALSE)</f>
        <v>h</v>
      </c>
      <c r="E78" s="16">
        <v>0.62</v>
      </c>
      <c r="F78" s="24">
        <f>VLOOKUP($B78,IN_01_26!$B:$E,4,)</f>
        <v>125749.3150135278</v>
      </c>
      <c r="G78" s="17">
        <f>F78*E78</f>
        <v>77964.575308387241</v>
      </c>
      <c r="H7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G155"/>
  <sheetViews>
    <sheetView workbookViewId="0">
      <selection activeCell="A2" sqref="A2:F2"/>
    </sheetView>
  </sheetViews>
  <sheetFormatPr baseColWidth="10" defaultRowHeight="15" x14ac:dyDescent="0.25"/>
  <cols>
    <col min="1" max="1" width="6.85546875" style="51" customWidth="1"/>
    <col min="2" max="2" width="10.28515625" style="51" customWidth="1"/>
    <col min="3" max="3" width="32.5703125" style="51" bestFit="1" customWidth="1"/>
    <col min="4" max="4" width="40.28515625" style="52" bestFit="1" customWidth="1"/>
    <col min="5" max="5" width="10.7109375" style="51" bestFit="1" customWidth="1"/>
    <col min="6" max="6" width="12.7109375" style="214" bestFit="1" customWidth="1"/>
    <col min="7" max="7" width="10.7109375" style="52" bestFit="1" customWidth="1"/>
  </cols>
  <sheetData>
    <row r="1" spans="1:7" ht="78.75" customHeight="1" x14ac:dyDescent="0.25"/>
    <row r="2" spans="1:7" ht="33.75" customHeight="1" x14ac:dyDescent="0.35">
      <c r="A2" s="311" t="str">
        <f>'PT ORGANISMOS'!A2</f>
        <v>Precios de ENERO 2026</v>
      </c>
      <c r="B2" s="311"/>
      <c r="C2" s="311"/>
      <c r="D2" s="311"/>
      <c r="E2" s="311"/>
      <c r="F2" s="311"/>
      <c r="G2"/>
    </row>
    <row r="3" spans="1:7" ht="30" customHeight="1" x14ac:dyDescent="0.25">
      <c r="A3" s="312" t="s">
        <v>1168</v>
      </c>
      <c r="B3" s="312"/>
      <c r="C3" s="312"/>
      <c r="D3" s="312"/>
      <c r="E3" s="312"/>
      <c r="F3" s="312"/>
      <c r="G3"/>
    </row>
    <row r="4" spans="1:7" s="52" customFormat="1" ht="25.5" x14ac:dyDescent="0.2">
      <c r="A4" s="129" t="s">
        <v>905</v>
      </c>
      <c r="B4" s="129" t="s">
        <v>906</v>
      </c>
      <c r="C4" s="129" t="s">
        <v>1169</v>
      </c>
      <c r="D4" s="198" t="s">
        <v>2020</v>
      </c>
      <c r="E4" s="129" t="s">
        <v>5</v>
      </c>
      <c r="F4" s="215" t="s">
        <v>1170</v>
      </c>
    </row>
    <row r="5" spans="1:7" ht="12.75" customHeight="1" x14ac:dyDescent="0.25">
      <c r="A5" s="126">
        <v>1</v>
      </c>
      <c r="B5" s="126" t="s">
        <v>31</v>
      </c>
      <c r="C5" s="127" t="str">
        <f>'Mov. Tierra'!$B$4</f>
        <v>1 - Movimiento de Tierra</v>
      </c>
      <c r="D5" s="128" t="str">
        <f>VLOOKUP($B5,'Mov. Tierra'!$A$6:$H$73,2,FALSE)</f>
        <v>Excavación de zanja a mano</v>
      </c>
      <c r="E5" s="126" t="str">
        <f>VLOOKUP($B5,'Mov. Tierra'!$A$6:$H$73,8,FALSE)</f>
        <v>m3</v>
      </c>
      <c r="F5" s="216">
        <f>VLOOKUP($B5,'Mov. Tierra'!$A$6:$H$73,7,FALSE)</f>
        <v>27851.73895269091</v>
      </c>
    </row>
    <row r="6" spans="1:7" ht="12.75" customHeight="1" x14ac:dyDescent="0.25">
      <c r="A6" s="126">
        <v>2</v>
      </c>
      <c r="B6" s="120" t="s">
        <v>29</v>
      </c>
      <c r="C6" s="121" t="str">
        <f>'Mov. Tierra'!$B$4</f>
        <v>1 - Movimiento de Tierra</v>
      </c>
      <c r="D6" s="122" t="str">
        <f>VLOOKUP($B6,'Mov. Tierra'!$A$6:$H$73,2,FALSE)</f>
        <v>Excavación de sótanos a mano</v>
      </c>
      <c r="E6" s="120" t="str">
        <f>VLOOKUP($B6,'Mov. Tierra'!$A$6:$H$73,8,FALSE)</f>
        <v>m3</v>
      </c>
      <c r="F6" s="217">
        <f>VLOOKUP($B6,'Mov. Tierra'!$A$6:$H$73,7,FALSE)</f>
        <v>35302.522621563636</v>
      </c>
    </row>
    <row r="7" spans="1:7" ht="12.75" customHeight="1" x14ac:dyDescent="0.25">
      <c r="A7" s="126">
        <v>3</v>
      </c>
      <c r="B7" s="123" t="s">
        <v>27</v>
      </c>
      <c r="C7" s="124" t="str">
        <f>'Mov. Tierra'!$B$4</f>
        <v>1 - Movimiento de Tierra</v>
      </c>
      <c r="D7" s="125" t="str">
        <f>VLOOKUP($B7,'Mov. Tierra'!$A$6:$H$73,2,FALSE)</f>
        <v>Excavación de pozos estr. a mano</v>
      </c>
      <c r="E7" s="123" t="str">
        <f>VLOOKUP($B7,'Mov. Tierra'!$A$6:$H$73,8,FALSE)</f>
        <v>m3</v>
      </c>
      <c r="F7" s="218">
        <f>VLOOKUP($B7,'Mov. Tierra'!$A$6:$H$73,7,FALSE)</f>
        <v>58896.670906327272</v>
      </c>
    </row>
    <row r="8" spans="1:7" ht="12.75" customHeight="1" x14ac:dyDescent="0.25">
      <c r="A8" s="126">
        <v>4</v>
      </c>
      <c r="B8" s="120" t="s">
        <v>26</v>
      </c>
      <c r="C8" s="121" t="str">
        <f>'Mov. Tierra'!$B$4</f>
        <v>1 - Movimiento de Tierra</v>
      </c>
      <c r="D8" s="122" t="str">
        <f>VLOOKUP($B8,'Mov. Tierra'!$A$6:$H$73,2,FALSE)</f>
        <v>Exctracción a mano y retiro de suelos (500m)</v>
      </c>
      <c r="E8" s="120" t="str">
        <f>VLOOKUP($B8,'Mov. Tierra'!$A$6:$H$73,8,FALSE)</f>
        <v>m3</v>
      </c>
      <c r="F8" s="217">
        <f>VLOOKUP($B8,'Mov. Tierra'!$A$6:$H$73,7,FALSE)</f>
        <v>37817.508921834189</v>
      </c>
    </row>
    <row r="9" spans="1:7" ht="12.75" customHeight="1" x14ac:dyDescent="0.25">
      <c r="A9" s="126">
        <v>5</v>
      </c>
      <c r="B9" s="123" t="s">
        <v>25</v>
      </c>
      <c r="C9" s="124" t="str">
        <f>'Mov. Tierra'!$B$4</f>
        <v>1 - Movimiento de Tierra</v>
      </c>
      <c r="D9" s="125" t="str">
        <f>VLOOKUP($B9,'Mov. Tierra'!$A$6:$H$73,2,FALSE)</f>
        <v>Desmonte y terraplen a mano y máquina</v>
      </c>
      <c r="E9" s="123" t="str">
        <f>VLOOKUP($B9,'Mov. Tierra'!$A$6:$H$73,8,FALSE)</f>
        <v>m3</v>
      </c>
      <c r="F9" s="218">
        <f>VLOOKUP($B9,'Mov. Tierra'!$A$6:$H$73,7,FALSE)</f>
        <v>23851.060869898898</v>
      </c>
    </row>
    <row r="10" spans="1:7" ht="12.75" customHeight="1" x14ac:dyDescent="0.25">
      <c r="A10" s="126">
        <v>6</v>
      </c>
      <c r="B10" s="120" t="s">
        <v>24</v>
      </c>
      <c r="C10" s="121" t="str">
        <f>'Mov. Tierra'!$B$4</f>
        <v>1 - Movimiento de Tierra</v>
      </c>
      <c r="D10" s="122" t="str">
        <f>VLOOKUP($B10,'Mov. Tierra'!$A$6:$H$73,2,FALSE)</f>
        <v>Replanteo y compactación a mano</v>
      </c>
      <c r="E10" s="120" t="str">
        <f>VLOOKUP($B10,'Mov. Tierra'!$A$6:$H$73,8,FALSE)</f>
        <v>m3</v>
      </c>
      <c r="F10" s="217">
        <f>VLOOKUP($B10,'Mov. Tierra'!$A$6:$H$73,7,FALSE)</f>
        <v>21585.444500361464</v>
      </c>
    </row>
    <row r="11" spans="1:7" ht="12.75" customHeight="1" x14ac:dyDescent="0.25">
      <c r="A11" s="126">
        <v>7</v>
      </c>
      <c r="B11" s="123" t="s">
        <v>23</v>
      </c>
      <c r="C11" s="124" t="str">
        <f>'Mov. Tierra'!$B$4</f>
        <v>1 - Movimiento de Tierra</v>
      </c>
      <c r="D11" s="125" t="str">
        <f>VLOOKUP($B11,'Mov. Tierra'!$A$6:$H$73,2,FALSE)</f>
        <v>Excavación a máq. p/obras de saneamientos</v>
      </c>
      <c r="E11" s="123" t="str">
        <f>VLOOKUP($B11,'Mov. Tierra'!$A$6:$H$73,8,FALSE)</f>
        <v>m3</v>
      </c>
      <c r="F11" s="218">
        <f>VLOOKUP($B11,'Mov. Tierra'!$A$6:$H$73,7,FALSE)</f>
        <v>5855.9028370152919</v>
      </c>
    </row>
    <row r="12" spans="1:7" ht="12.75" customHeight="1" x14ac:dyDescent="0.25">
      <c r="A12" s="126">
        <v>8</v>
      </c>
      <c r="B12" s="120" t="s">
        <v>22</v>
      </c>
      <c r="C12" s="121" t="str">
        <f>'Mov. Tierra'!$B$4</f>
        <v>1 - Movimiento de Tierra</v>
      </c>
      <c r="D12" s="122" t="str">
        <f>VLOOKUP($B12,'Mov. Tierra'!$A$6:$H$73,2,FALSE)</f>
        <v>Relleno a máq.  p/obras de saneamientos</v>
      </c>
      <c r="E12" s="120" t="str">
        <f>VLOOKUP($B12,'Mov. Tierra'!$A$6:$H$73,8,FALSE)</f>
        <v>m3</v>
      </c>
      <c r="F12" s="217">
        <f>VLOOKUP($B12,'Mov. Tierra'!$A$6:$H$73,7,FALSE)</f>
        <v>2118.949538079507</v>
      </c>
    </row>
    <row r="13" spans="1:7" ht="12.75" customHeight="1" x14ac:dyDescent="0.25">
      <c r="A13" s="126">
        <v>9</v>
      </c>
      <c r="B13" s="123" t="s">
        <v>21</v>
      </c>
      <c r="C13" s="124" t="str">
        <f>Fundaciones!$B$4</f>
        <v>2 - Fundaciones</v>
      </c>
      <c r="D13" s="125" t="str">
        <f>VLOOKUP($B13,Fundaciones!$A$6:$H$54,2,FALSE)</f>
        <v>Hº de limpieza - e = 5 cm</v>
      </c>
      <c r="E13" s="123" t="str">
        <f>VLOOKUP($B13,Fundaciones!$A$6:$H$54,8,FALSE)</f>
        <v>m2</v>
      </c>
      <c r="F13" s="218">
        <f>VLOOKUP($B13,Fundaciones!$A$6:$H$54,7,FALSE)</f>
        <v>11852.041883389023</v>
      </c>
    </row>
    <row r="14" spans="1:7" ht="12.75" customHeight="1" x14ac:dyDescent="0.25">
      <c r="A14" s="126">
        <v>10</v>
      </c>
      <c r="B14" s="120" t="s">
        <v>20</v>
      </c>
      <c r="C14" s="121" t="str">
        <f>Fundaciones!$B$4</f>
        <v>2 - Fundaciones</v>
      </c>
      <c r="D14" s="122" t="str">
        <f>VLOOKUP($B14,Fundaciones!$A$6:$H$54,2,FALSE)</f>
        <v>Hº Aº bases aisladas</v>
      </c>
      <c r="E14" s="120" t="str">
        <f>VLOOKUP($B14,Fundaciones!$A$6:$H$54,8,FALSE)</f>
        <v>m3</v>
      </c>
      <c r="F14" s="217">
        <f>VLOOKUP($B14,Fundaciones!$A$6:$H$54,7,FALSE)</f>
        <v>681804.82492512092</v>
      </c>
    </row>
    <row r="15" spans="1:7" ht="12.75" customHeight="1" x14ac:dyDescent="0.25">
      <c r="A15" s="126">
        <v>11</v>
      </c>
      <c r="B15" s="123" t="s">
        <v>19</v>
      </c>
      <c r="C15" s="124" t="str">
        <f>Fundaciones!$B$4</f>
        <v>2 - Fundaciones</v>
      </c>
      <c r="D15" s="125" t="str">
        <f>VLOOKUP($B15,Fundaciones!$A$6:$H$54,2,FALSE)</f>
        <v>Hº Aº vigas de fundación</v>
      </c>
      <c r="E15" s="123" t="str">
        <f>VLOOKUP($B15,Fundaciones!$A$6:$H$54,8,FALSE)</f>
        <v>m3</v>
      </c>
      <c r="F15" s="218">
        <f>VLOOKUP($B15,Fundaciones!$A$6:$H$54,7,FALSE)</f>
        <v>851554.90454047779</v>
      </c>
    </row>
    <row r="16" spans="1:7" ht="12.75" customHeight="1" x14ac:dyDescent="0.25">
      <c r="A16" s="126">
        <v>12</v>
      </c>
      <c r="B16" s="120" t="s">
        <v>18</v>
      </c>
      <c r="C16" s="121" t="str">
        <f>Fundaciones!$B$4</f>
        <v>2 - Fundaciones</v>
      </c>
      <c r="D16" s="122" t="str">
        <f>VLOOKUP($B16,Fundaciones!$A$6:$H$54,2,FALSE)</f>
        <v>Hº Aº platea de fundación</v>
      </c>
      <c r="E16" s="120" t="str">
        <f>VLOOKUP($B16,Fundaciones!$A$6:$H$54,8,FALSE)</f>
        <v>m3</v>
      </c>
      <c r="F16" s="217">
        <f>VLOOKUP($B16,Fundaciones!$A$6:$H$54,7,FALSE)</f>
        <v>852932.29865776072</v>
      </c>
    </row>
    <row r="17" spans="1:6" ht="12.75" customHeight="1" x14ac:dyDescent="0.25">
      <c r="A17" s="126">
        <v>13</v>
      </c>
      <c r="B17" s="123" t="s">
        <v>17</v>
      </c>
      <c r="C17" s="124" t="str">
        <f>'Estruc. Resistente'!$B$4</f>
        <v>3 - Estructura Resistente</v>
      </c>
      <c r="D17" s="125" t="str">
        <f>VLOOKUP($B17,'Estruc. Resistente'!$A$6:$H$146,2,FALSE)</f>
        <v xml:space="preserve">Estructura de Hº Aº </v>
      </c>
      <c r="E17" s="123" t="str">
        <f>VLOOKUP($B17,'Estruc. Resistente'!$A$6:$H$146,8,FALSE)</f>
        <v>m3</v>
      </c>
      <c r="F17" s="218">
        <f>VLOOKUP($B17,'Estruc. Resistente'!$A$6:$H$146,7,FALSE)</f>
        <v>1459917.7276214284</v>
      </c>
    </row>
    <row r="18" spans="1:6" ht="12.75" customHeight="1" x14ac:dyDescent="0.25">
      <c r="A18" s="126">
        <v>14</v>
      </c>
      <c r="B18" s="120" t="s">
        <v>16</v>
      </c>
      <c r="C18" s="121" t="str">
        <f>'Estruc. Resistente'!$B$4</f>
        <v>3 - Estructura Resistente</v>
      </c>
      <c r="D18" s="122" t="str">
        <f>VLOOKUP($B18,'Estruc. Resistente'!$A$6:$H$146,2,FALSE)</f>
        <v>Estr. de Hº Aº Columna resistente</v>
      </c>
      <c r="E18" s="120" t="str">
        <f>VLOOKUP($B18,'Estruc. Resistente'!$A$6:$H$146,8,FALSE)</f>
        <v>m3</v>
      </c>
      <c r="F18" s="217">
        <f>VLOOKUP($B18,'Estruc. Resistente'!$A$6:$H$146,7,FALSE)</f>
        <v>1368856.8437458451</v>
      </c>
    </row>
    <row r="19" spans="1:6" ht="12.75" customHeight="1" x14ac:dyDescent="0.25">
      <c r="A19" s="126">
        <v>15</v>
      </c>
      <c r="B19" s="123" t="s">
        <v>15</v>
      </c>
      <c r="C19" s="124" t="str">
        <f>'Estruc. Resistente'!$B$4</f>
        <v>3 - Estructura Resistente</v>
      </c>
      <c r="D19" s="125" t="str">
        <f>VLOOKUP($B19,'Estruc. Resistente'!$A$6:$H$146,2,FALSE)</f>
        <v>Estr. de Hº Aº Vigas resistentes</v>
      </c>
      <c r="E19" s="123" t="str">
        <f>VLOOKUP($B19,'Estruc. Resistente'!$A$6:$H$146,8,FALSE)</f>
        <v>m3</v>
      </c>
      <c r="F19" s="218">
        <f>VLOOKUP($B19,'Estruc. Resistente'!$A$6:$H$146,7,FALSE)</f>
        <v>1272646.3984335738</v>
      </c>
    </row>
    <row r="20" spans="1:6" ht="12.75" customHeight="1" x14ac:dyDescent="0.25">
      <c r="A20" s="126">
        <v>16</v>
      </c>
      <c r="B20" s="120" t="s">
        <v>14</v>
      </c>
      <c r="C20" s="121" t="str">
        <f>'Estruc. Resistente'!$B$4</f>
        <v>3 - Estructura Resistente</v>
      </c>
      <c r="D20" s="122" t="str">
        <f>VLOOKUP($B20,'Estruc. Resistente'!$A$6:$H$146,2,FALSE)</f>
        <v>Estr. de Hº Aº Vigas y columnas encad.</v>
      </c>
      <c r="E20" s="120" t="str">
        <f>VLOOKUP($B20,'Estruc. Resistente'!$A$6:$H$146,8,FALSE)</f>
        <v>m3</v>
      </c>
      <c r="F20" s="217">
        <f>VLOOKUP($B20,'Estruc. Resistente'!$A$6:$H$146,7,FALSE)</f>
        <v>1337775.5452098567</v>
      </c>
    </row>
    <row r="21" spans="1:6" ht="12.75" customHeight="1" x14ac:dyDescent="0.25">
      <c r="A21" s="126">
        <v>17</v>
      </c>
      <c r="B21" s="123" t="s">
        <v>13</v>
      </c>
      <c r="C21" s="124" t="str">
        <f>'Estruc. Resistente'!$B$4</f>
        <v>3 - Estructura Resistente</v>
      </c>
      <c r="D21" s="125" t="str">
        <f>VLOOKUP($B21,'Estruc. Resistente'!$A$6:$H$146,2,FALSE)</f>
        <v>Estr. de Hº Aº Losa maciza e = 10 cm</v>
      </c>
      <c r="E21" s="123" t="str">
        <f>VLOOKUP($B21,'Estruc. Resistente'!$A$6:$H$146,8,FALSE)</f>
        <v>m3</v>
      </c>
      <c r="F21" s="218">
        <f>VLOOKUP($B21,'Estruc. Resistente'!$A$6:$H$146,7,FALSE)</f>
        <v>965906.95424904709</v>
      </c>
    </row>
    <row r="22" spans="1:6" ht="12.75" customHeight="1" x14ac:dyDescent="0.25">
      <c r="A22" s="126">
        <v>18</v>
      </c>
      <c r="B22" s="120" t="s">
        <v>12</v>
      </c>
      <c r="C22" s="121" t="str">
        <f>'Estruc. Resistente'!$B$4</f>
        <v>3 - Estructura Resistente</v>
      </c>
      <c r="D22" s="122" t="str">
        <f>VLOOKUP($B22,'Estruc. Resistente'!$A$6:$H$146,2,FALSE)</f>
        <v>Estr. de Hº Aº Losa cerám. aliv. c/viguetas</v>
      </c>
      <c r="E22" s="120" t="str">
        <f>VLOOKUP($B22,'Estruc. Resistente'!$A$6:$H$146,8,FALSE)</f>
        <v>m2</v>
      </c>
      <c r="F22" s="217">
        <f>VLOOKUP($B22,'Estruc. Resistente'!$A$6:$H$146,7,FALSE)</f>
        <v>96942.031209498789</v>
      </c>
    </row>
    <row r="23" spans="1:6" ht="12.75" customHeight="1" x14ac:dyDescent="0.25">
      <c r="A23" s="126">
        <v>19</v>
      </c>
      <c r="B23" s="123" t="s">
        <v>11</v>
      </c>
      <c r="C23" s="124" t="str">
        <f>'Estruc. Resistente'!$B$4</f>
        <v>3 - Estructura Resistente</v>
      </c>
      <c r="D23" s="125" t="str">
        <f>VLOOKUP($B23,'Estruc. Resistente'!$A$6:$H$146,2,FALSE)</f>
        <v xml:space="preserve"> Hº Aº Losa maciza c/encofr. metálico</v>
      </c>
      <c r="E23" s="123" t="str">
        <f>VLOOKUP($B23,'Estruc. Resistente'!$A$6:$H$146,8,FALSE)</f>
        <v>m3</v>
      </c>
      <c r="F23" s="218">
        <f>VLOOKUP($B23,'Estruc. Resistente'!$A$6:$H$146,7,FALSE)</f>
        <v>1035187.0589176009</v>
      </c>
    </row>
    <row r="24" spans="1:6" ht="12.75" customHeight="1" x14ac:dyDescent="0.25">
      <c r="A24" s="126">
        <v>20</v>
      </c>
      <c r="B24" s="120" t="s">
        <v>10</v>
      </c>
      <c r="C24" s="121" t="str">
        <f>'Estruc. Resistente'!$B$4</f>
        <v>3 - Estructura Resistente</v>
      </c>
      <c r="D24" s="122" t="str">
        <f>VLOOKUP($B24,'Estruc. Resistente'!$A$6:$H$146,2,FALSE)</f>
        <v>Estr. de Hº Aº losa maciza e = 15 cm Hº visto</v>
      </c>
      <c r="E24" s="120" t="str">
        <f>VLOOKUP($B24,'Estruc. Resistente'!$A$6:$H$146,8,FALSE)</f>
        <v>m3</v>
      </c>
      <c r="F24" s="217">
        <f>VLOOKUP($B24,'Estruc. Resistente'!$A$6:$H$146,7,FALSE)</f>
        <v>1196677.2009557153</v>
      </c>
    </row>
    <row r="25" spans="1:6" ht="12.75" customHeight="1" x14ac:dyDescent="0.25">
      <c r="A25" s="126">
        <v>21</v>
      </c>
      <c r="B25" s="123" t="s">
        <v>9</v>
      </c>
      <c r="C25" s="124" t="str">
        <f>'Estruc. Resistente'!$B$4</f>
        <v>3 - Estructura Resistente</v>
      </c>
      <c r="D25" s="125" t="str">
        <f>VLOOKUP($B25,'Estruc. Resistente'!$A$6:$H$146,2,FALSE)</f>
        <v>Estr. de Hº Aº Vigas resist. Hº visto</v>
      </c>
      <c r="E25" s="123" t="str">
        <f>VLOOKUP($B25,'Estruc. Resistente'!$A$6:$H$146,8,FALSE)</f>
        <v>m3</v>
      </c>
      <c r="F25" s="218">
        <f>VLOOKUP($B25,'Estruc. Resistente'!$A$6:$H$146,7,FALSE)</f>
        <v>1354394.7972187744</v>
      </c>
    </row>
    <row r="26" spans="1:6" ht="12.75" customHeight="1" x14ac:dyDescent="0.25">
      <c r="A26" s="126">
        <v>22</v>
      </c>
      <c r="B26" s="120" t="s">
        <v>8</v>
      </c>
      <c r="C26" s="121" t="str">
        <f>'Estruc. Resistente'!$B$4</f>
        <v>3 - Estructura Resistente</v>
      </c>
      <c r="D26" s="122" t="str">
        <f>VLOOKUP($B26,'Estruc. Resistente'!$A$6:$H$146,2,FALSE)</f>
        <v>Estr. de Hº Aº Columna resist. Hº visto</v>
      </c>
      <c r="E26" s="120" t="str">
        <f>VLOOKUP($B26,'Estruc. Resistente'!$A$6:$H$146,8,FALSE)</f>
        <v>m3</v>
      </c>
      <c r="F26" s="217">
        <f>VLOOKUP($B26,'Estruc. Resistente'!$A$6:$H$146,7,FALSE)</f>
        <v>1712614.0811932459</v>
      </c>
    </row>
    <row r="27" spans="1:6" ht="12.75" customHeight="1" x14ac:dyDescent="0.25">
      <c r="A27" s="126">
        <v>23</v>
      </c>
      <c r="B27" s="123" t="s">
        <v>940</v>
      </c>
      <c r="C27" s="124" t="str">
        <f>'Cerramientos Ext. e Int.'!$B$4</f>
        <v>4 - Cerramientos Exteriores e Interiores</v>
      </c>
      <c r="D27" s="125" t="str">
        <f>VLOOKUP($B27,'Cerramientos Ext. e Int.'!$A$6:$H$138,2,FALSE)</f>
        <v xml:space="preserve">Mampostería de ladrillo común 0.15 </v>
      </c>
      <c r="E27" s="123" t="str">
        <f>VLOOKUP($B27,'Cerramientos Ext. e Int.'!$A$6:$H$138,8,FALSE)</f>
        <v>m2</v>
      </c>
      <c r="F27" s="218">
        <f>VLOOKUP($B27,'Cerramientos Ext. e Int.'!$A$6:$H$138,7,FALSE)</f>
        <v>37419.26809206311</v>
      </c>
    </row>
    <row r="28" spans="1:6" ht="12.75" customHeight="1" x14ac:dyDescent="0.25">
      <c r="A28" s="126">
        <v>24</v>
      </c>
      <c r="B28" s="120" t="s">
        <v>941</v>
      </c>
      <c r="C28" s="121" t="str">
        <f>'Cerramientos Ext. e Int.'!$B$4</f>
        <v>4 - Cerramientos Exteriores e Interiores</v>
      </c>
      <c r="D28" s="122" t="str">
        <f>VLOOKUP($B28,'Cerramientos Ext. e Int.'!$A$6:$H$138,2,FALSE)</f>
        <v>Mampostería de ladrillo común 0.30</v>
      </c>
      <c r="E28" s="120" t="str">
        <f>VLOOKUP($B28,'Cerramientos Ext. e Int.'!$A$6:$H$138,8,FALSE)</f>
        <v>m3</v>
      </c>
      <c r="F28" s="217">
        <f>VLOOKUP($B28,'Cerramientos Ext. e Int.'!$A$6:$H$138,7,FALSE)</f>
        <v>266970.42659876274</v>
      </c>
    </row>
    <row r="29" spans="1:6" ht="12.75" customHeight="1" x14ac:dyDescent="0.25">
      <c r="A29" s="126">
        <v>25</v>
      </c>
      <c r="B29" s="123" t="s">
        <v>942</v>
      </c>
      <c r="C29" s="124" t="str">
        <f>'Cerramientos Ext. e Int.'!$B$4</f>
        <v>4 - Cerramientos Exteriores e Interiores</v>
      </c>
      <c r="D29" s="125" t="str">
        <f>VLOOKUP($B29,'Cerramientos Ext. e Int.'!$A$6:$H$138,2,FALSE)</f>
        <v>Mampostería de ladrillo común a la vista</v>
      </c>
      <c r="E29" s="123" t="str">
        <f>VLOOKUP($B29,'Cerramientos Ext. e Int.'!$A$6:$H$138,8,FALSE)</f>
        <v>m3</v>
      </c>
      <c r="F29" s="218">
        <f>VLOOKUP($B29,'Cerramientos Ext. e Int.'!$A$6:$H$138,7,FALSE)</f>
        <v>289877.67573654972</v>
      </c>
    </row>
    <row r="30" spans="1:6" ht="12.75" customHeight="1" x14ac:dyDescent="0.25">
      <c r="A30" s="126">
        <v>26</v>
      </c>
      <c r="B30" s="120" t="s">
        <v>943</v>
      </c>
      <c r="C30" s="121" t="str">
        <f>'Cerramientos Ext. e Int.'!$B$4</f>
        <v>4 - Cerramientos Exteriores e Interiores</v>
      </c>
      <c r="D30" s="122" t="str">
        <f>VLOOKUP($B30,'Cerramientos Ext. e Int.'!$A$6:$H$138,2,FALSE)</f>
        <v>Mampostería de ladrillo Cer.  8 x 18 x 30</v>
      </c>
      <c r="E30" s="120" t="str">
        <f>VLOOKUP($B30,'Cerramientos Ext. e Int.'!$A$6:$H$138,8,FALSE)</f>
        <v>m2</v>
      </c>
      <c r="F30" s="217">
        <f>VLOOKUP($B30,'Cerramientos Ext. e Int.'!$A$6:$H$138,7,FALSE)</f>
        <v>24810.968606281651</v>
      </c>
    </row>
    <row r="31" spans="1:6" ht="12.75" customHeight="1" x14ac:dyDescent="0.25">
      <c r="A31" s="126">
        <v>27</v>
      </c>
      <c r="B31" s="123" t="s">
        <v>944</v>
      </c>
      <c r="C31" s="124" t="str">
        <f>'Cerramientos Ext. e Int.'!$B$4</f>
        <v>4 - Cerramientos Exteriores e Interiores</v>
      </c>
      <c r="D31" s="125" t="str">
        <f>VLOOKUP($B31,'Cerramientos Ext. e Int.'!$A$6:$H$138,2,FALSE)</f>
        <v>Mampostería de ladrillo Cer.  12 x 18 x 30</v>
      </c>
      <c r="E31" s="123" t="str">
        <f>VLOOKUP($B31,'Cerramientos Ext. e Int.'!$A$6:$H$138,8,FALSE)</f>
        <v>m2</v>
      </c>
      <c r="F31" s="218">
        <f>VLOOKUP($B31,'Cerramientos Ext. e Int.'!$A$6:$H$138,7,FALSE)</f>
        <v>29815.877239985341</v>
      </c>
    </row>
    <row r="32" spans="1:6" ht="12.75" customHeight="1" x14ac:dyDescent="0.25">
      <c r="A32" s="126">
        <v>28</v>
      </c>
      <c r="B32" s="120" t="s">
        <v>945</v>
      </c>
      <c r="C32" s="121" t="str">
        <f>'Cerramientos Ext. e Int.'!$B$4</f>
        <v>4 - Cerramientos Exteriores e Interiores</v>
      </c>
      <c r="D32" s="122" t="str">
        <f>VLOOKUP($B32,'Cerramientos Ext. e Int.'!$A$6:$H$138,2,FALSE)</f>
        <v>Mampostería de ladrillo Cer.  18 x 18 x 30</v>
      </c>
      <c r="E32" s="120" t="str">
        <f>VLOOKUP($B32,'Cerramientos Ext. e Int.'!$A$6:$H$138,8,FALSE)</f>
        <v>m2</v>
      </c>
      <c r="F32" s="217">
        <f>VLOOKUP($B32,'Cerramientos Ext. e Int.'!$A$6:$H$138,7,FALSE)</f>
        <v>37142.542803129807</v>
      </c>
    </row>
    <row r="33" spans="1:6" ht="12.75" customHeight="1" x14ac:dyDescent="0.25">
      <c r="A33" s="126">
        <v>29</v>
      </c>
      <c r="B33" s="123" t="s">
        <v>946</v>
      </c>
      <c r="C33" s="124" t="str">
        <f>'Cerramientos Ext. e Int.'!$B$4</f>
        <v>4 - Cerramientos Exteriores e Interiores</v>
      </c>
      <c r="D33" s="125" t="str">
        <f>VLOOKUP($B33,'Cerramientos Ext. e Int.'!$A$6:$H$138,2,FALSE)</f>
        <v>Mampostería de ladrillo Cerr. Portante</v>
      </c>
      <c r="E33" s="123" t="str">
        <f>VLOOKUP($B33,'Cerramientos Ext. e Int.'!$A$6:$H$138,8,FALSE)</f>
        <v>m2</v>
      </c>
      <c r="F33" s="218">
        <f>VLOOKUP($B33,'Cerramientos Ext. e Int.'!$A$6:$H$138,7,FALSE)</f>
        <v>35656.595951046518</v>
      </c>
    </row>
    <row r="34" spans="1:6" ht="12.75" customHeight="1" x14ac:dyDescent="0.25">
      <c r="A34" s="126">
        <v>30</v>
      </c>
      <c r="B34" s="120" t="s">
        <v>1849</v>
      </c>
      <c r="C34" s="121" t="str">
        <f>'Cerramientos Ext. e Int.'!$B$4</f>
        <v>4 - Cerramientos Exteriores e Interiores</v>
      </c>
      <c r="D34" s="122" t="str">
        <f>VLOOKUP($B34,'Cerramientos Ext. e Int.'!$A$6:$H$138,2,FALSE)</f>
        <v>Muro bloque de Hº 19 x 19 x 40</v>
      </c>
      <c r="E34" s="120" t="str">
        <f>VLOOKUP($B34,'Cerramientos Ext. e Int.'!$A$6:$H$138,8,FALSE)</f>
        <v>m2</v>
      </c>
      <c r="F34" s="217">
        <f>VLOOKUP($B34,'Cerramientos Ext. e Int.'!$A$6:$H$138,7,FALSE)</f>
        <v>47746.421200950062</v>
      </c>
    </row>
    <row r="35" spans="1:6" ht="12.75" customHeight="1" x14ac:dyDescent="0.25">
      <c r="A35" s="126">
        <v>31</v>
      </c>
      <c r="B35" s="123" t="s">
        <v>947</v>
      </c>
      <c r="C35" s="124" t="str">
        <f>'Cerramientos Ext. e Int.'!$B$4</f>
        <v>4 - Cerramientos Exteriores e Interiores</v>
      </c>
      <c r="D35" s="125" t="str">
        <f>VLOOKUP($B35,'Cerramientos Ext. e Int.'!$A$6:$H$138,2,FALSE)</f>
        <v>Mamp. de ladr. común visto c/armad. p/Escuela</v>
      </c>
      <c r="E35" s="123" t="str">
        <f>VLOOKUP($B35,'Cerramientos Ext. e Int.'!$A$6:$H$138,8,FALSE)</f>
        <v>m3</v>
      </c>
      <c r="F35" s="218">
        <f>VLOOKUP($B35,'Cerramientos Ext. e Int.'!$A$6:$H$138,7,FALSE)</f>
        <v>332456.00272024068</v>
      </c>
    </row>
    <row r="36" spans="1:6" ht="12.75" customHeight="1" x14ac:dyDescent="0.25">
      <c r="A36" s="126">
        <v>32</v>
      </c>
      <c r="B36" s="120" t="s">
        <v>948</v>
      </c>
      <c r="C36" s="121" t="str">
        <f>'Cerramientos Ext. e Int.'!$B$4</f>
        <v>4 - Cerramientos Exteriores e Interiores</v>
      </c>
      <c r="D36" s="122" t="str">
        <f>VLOOKUP($B36,'Cerramientos Ext. e Int.'!$A$6:$H$138,2,FALSE)</f>
        <v>Mamp. ladr. común visto c/armad y junta dilat.</v>
      </c>
      <c r="E36" s="120" t="str">
        <f>VLOOKUP($B36,'Cerramientos Ext. e Int.'!$A$6:$H$138,8,FALSE)</f>
        <v>m3</v>
      </c>
      <c r="F36" s="217">
        <f>VLOOKUP($B36,'Cerramientos Ext. e Int.'!$A$6:$H$138,7,FALSE)</f>
        <v>340929.74877809553</v>
      </c>
    </row>
    <row r="37" spans="1:6" ht="12.75" customHeight="1" x14ac:dyDescent="0.25">
      <c r="A37" s="126">
        <v>33</v>
      </c>
      <c r="B37" s="123" t="s">
        <v>960</v>
      </c>
      <c r="C37" s="124" t="str">
        <f>Aislaciones!$B$4</f>
        <v>5 - Aislaciones</v>
      </c>
      <c r="D37" s="125" t="str">
        <f>VLOOKUP($B37,Aislaciones!$A$6:$H$17,2,FALSE)</f>
        <v>Capa aislada de concreto e hidrófugo</v>
      </c>
      <c r="E37" s="123" t="str">
        <f>VLOOKUP($B37,Aislaciones!$A$6:$H$17,8,FALSE)</f>
        <v>m2</v>
      </c>
      <c r="F37" s="218">
        <f>VLOOKUP($B37,Aislaciones!$A$6:$H$17,7,FALSE)</f>
        <v>14522.934423874181</v>
      </c>
    </row>
    <row r="38" spans="1:6" ht="12.75" customHeight="1" x14ac:dyDescent="0.25">
      <c r="A38" s="126">
        <v>34</v>
      </c>
      <c r="B38" s="120" t="s">
        <v>963</v>
      </c>
      <c r="C38" s="121" t="str">
        <f>Revoques!$B$4</f>
        <v>6 - Revoques</v>
      </c>
      <c r="D38" s="122" t="str">
        <f>VLOOKUP($B38,Revoques!$A$6:$H$54,2,FALSE)</f>
        <v>Exteriores a la cal</v>
      </c>
      <c r="E38" s="120" t="str">
        <f>VLOOKUP($B38,Revoques!$A$6:$H$54,8,FALSE)</f>
        <v>m2</v>
      </c>
      <c r="F38" s="217">
        <f>VLOOKUP($B38,Revoques!$A$6:$H$54,7,FALSE)</f>
        <v>26086.069905958309</v>
      </c>
    </row>
    <row r="39" spans="1:6" ht="12.75" customHeight="1" x14ac:dyDescent="0.25">
      <c r="A39" s="126">
        <v>35</v>
      </c>
      <c r="B39" s="123" t="s">
        <v>964</v>
      </c>
      <c r="C39" s="124" t="str">
        <f>Revoques!$B$4</f>
        <v>6 - Revoques</v>
      </c>
      <c r="D39" s="125" t="str">
        <f>VLOOKUP($B39,Revoques!$A$6:$H$54,2,FALSE)</f>
        <v>Grueso y fino a la cal inter.</v>
      </c>
      <c r="E39" s="123" t="str">
        <f>VLOOKUP($B39,Revoques!$A$6:$H$54,8,FALSE)</f>
        <v>m2</v>
      </c>
      <c r="F39" s="218">
        <f>VLOOKUP($B39,Revoques!$A$6:$H$54,7,FALSE)</f>
        <v>14049.883953939781</v>
      </c>
    </row>
    <row r="40" spans="1:6" ht="12.75" customHeight="1" x14ac:dyDescent="0.25">
      <c r="A40" s="126">
        <v>36</v>
      </c>
      <c r="B40" s="120" t="s">
        <v>965</v>
      </c>
      <c r="C40" s="121" t="str">
        <f>Revoques!$B$4</f>
        <v>6 - Revoques</v>
      </c>
      <c r="D40" s="122" t="str">
        <f>VLOOKUP($B40,Revoques!$A$6:$H$54,2,FALSE)</f>
        <v>Grueso reforzado b/revestimiento</v>
      </c>
      <c r="E40" s="120" t="str">
        <f>VLOOKUP($B40,Revoques!$A$6:$H$54,8,FALSE)</f>
        <v>m2</v>
      </c>
      <c r="F40" s="217">
        <f>VLOOKUP($B40,Revoques!$A$6:$H$54,7,FALSE)</f>
        <v>14476.225270219502</v>
      </c>
    </row>
    <row r="41" spans="1:6" ht="12.75" customHeight="1" x14ac:dyDescent="0.25">
      <c r="A41" s="126">
        <v>37</v>
      </c>
      <c r="B41" s="123" t="s">
        <v>966</v>
      </c>
      <c r="C41" s="124" t="str">
        <f>Revoques!$B$4</f>
        <v>6 - Revoques</v>
      </c>
      <c r="D41" s="125" t="str">
        <f>VLOOKUP($B41,Revoques!$A$6:$H$54,2,FALSE)</f>
        <v>Interior de yeso s/mampostería</v>
      </c>
      <c r="E41" s="123" t="str">
        <f>VLOOKUP($B41,Revoques!$A$6:$H$54,8,FALSE)</f>
        <v>m2</v>
      </c>
      <c r="F41" s="218">
        <f>VLOOKUP($B41,Revoques!$A$6:$H$54,7,FALSE)</f>
        <v>36478.707241422111</v>
      </c>
    </row>
    <row r="42" spans="1:6" ht="12.75" customHeight="1" x14ac:dyDescent="0.25">
      <c r="A42" s="126">
        <v>38</v>
      </c>
      <c r="B42" s="120" t="s">
        <v>972</v>
      </c>
      <c r="C42" s="121" t="str">
        <f>Solados!$B$4</f>
        <v>7 - Solados</v>
      </c>
      <c r="D42" s="122" t="str">
        <f>VLOOKUP($B42,Solados!$A$6:$H$111,2,FALSE)</f>
        <v>Contrapisos de cascote</v>
      </c>
      <c r="E42" s="120" t="str">
        <f>VLOOKUP($B42,Solados!$A$6:$H$111,8,FALSE)</f>
        <v>m2</v>
      </c>
      <c r="F42" s="217">
        <f>VLOOKUP($B42,Solados!$A$6:$H$111,7,FALSE)</f>
        <v>16487.481280108943</v>
      </c>
    </row>
    <row r="43" spans="1:6" ht="12.75" customHeight="1" x14ac:dyDescent="0.25">
      <c r="A43" s="126">
        <v>39</v>
      </c>
      <c r="B43" s="123" t="s">
        <v>973</v>
      </c>
      <c r="C43" s="124" t="str">
        <f>Solados!$B$4</f>
        <v>7 - Solados</v>
      </c>
      <c r="D43" s="125" t="str">
        <f>VLOOKUP($B43,Solados!$A$6:$H$111,2,FALSE)</f>
        <v>Contrapisos sobre losa e=5cm</v>
      </c>
      <c r="E43" s="123" t="str">
        <f>VLOOKUP($B43,Solados!$A$6:$H$111,8,FALSE)</f>
        <v>m2</v>
      </c>
      <c r="F43" s="218">
        <f>VLOOKUP($B43,Solados!$A$6:$H$111,7,FALSE)</f>
        <v>7718.0057326364604</v>
      </c>
    </row>
    <row r="44" spans="1:6" ht="12.75" customHeight="1" x14ac:dyDescent="0.25">
      <c r="A44" s="126">
        <v>40</v>
      </c>
      <c r="B44" s="120" t="s">
        <v>974</v>
      </c>
      <c r="C44" s="121" t="str">
        <f>Solados!$B$4</f>
        <v>7 - Solados</v>
      </c>
      <c r="D44" s="122" t="str">
        <f>VLOOKUP($B44,Solados!$A$6:$H$111,2,FALSE)</f>
        <v>Mosaico granito pulido  en obra</v>
      </c>
      <c r="E44" s="120" t="str">
        <f>VLOOKUP($B44,Solados!$A$6:$H$111,8,FALSE)</f>
        <v>m2</v>
      </c>
      <c r="F44" s="217">
        <f>VLOOKUP($B44,Solados!$A$6:$H$111,7,FALSE)</f>
        <v>51592.643890548592</v>
      </c>
    </row>
    <row r="45" spans="1:6" ht="12.75" customHeight="1" x14ac:dyDescent="0.25">
      <c r="A45" s="126">
        <v>41</v>
      </c>
      <c r="B45" s="123" t="s">
        <v>975</v>
      </c>
      <c r="C45" s="124" t="str">
        <f>Solados!$B$4</f>
        <v>7 - Solados</v>
      </c>
      <c r="D45" s="125" t="str">
        <f>VLOOKUP($B45,Solados!$A$6:$H$111,2,FALSE)</f>
        <v>Mosaico calcáreo</v>
      </c>
      <c r="E45" s="123" t="str">
        <f>VLOOKUP($B45,Solados!$A$6:$H$111,8,FALSE)</f>
        <v>m2</v>
      </c>
      <c r="F45" s="218">
        <f>VLOOKUP($B45,Solados!$A$6:$H$111,7,FALSE)</f>
        <v>34242.523588760734</v>
      </c>
    </row>
    <row r="46" spans="1:6" ht="12.75" customHeight="1" x14ac:dyDescent="0.25">
      <c r="A46" s="126">
        <v>42</v>
      </c>
      <c r="B46" s="120" t="s">
        <v>976</v>
      </c>
      <c r="C46" s="121" t="str">
        <f>Solados!$B$4</f>
        <v>7 - Solados</v>
      </c>
      <c r="D46" s="122" t="str">
        <f>VLOOKUP($B46,Solados!$A$6:$H$111,2,FALSE)</f>
        <v>Piso y zócalos cerámicos esmaltado</v>
      </c>
      <c r="E46" s="120" t="str">
        <f>VLOOKUP($B46,Solados!$A$6:$H$111,8,FALSE)</f>
        <v>m2</v>
      </c>
      <c r="F46" s="217">
        <f>VLOOKUP($B46,Solados!$A$6:$H$111,7,FALSE)</f>
        <v>19294.818284116227</v>
      </c>
    </row>
    <row r="47" spans="1:6" ht="12.75" customHeight="1" x14ac:dyDescent="0.25">
      <c r="A47" s="126">
        <v>43</v>
      </c>
      <c r="B47" s="123" t="s">
        <v>977</v>
      </c>
      <c r="C47" s="124" t="str">
        <f>Solados!$B$4</f>
        <v>7 - Solados</v>
      </c>
      <c r="D47" s="125" t="str">
        <f>VLOOKUP($B47,Solados!$A$6:$H$111,2,FALSE)</f>
        <v>Piso y zócalo cerámico incl. carpeta</v>
      </c>
      <c r="E47" s="123" t="str">
        <f>VLOOKUP($B47,Solados!$A$6:$H$111,8,FALSE)</f>
        <v>m2</v>
      </c>
      <c r="F47" s="218">
        <f>VLOOKUP($B47,Solados!$A$6:$H$111,7,FALSE)</f>
        <v>34756.372325677366</v>
      </c>
    </row>
    <row r="48" spans="1:6" ht="12.75" customHeight="1" x14ac:dyDescent="0.25">
      <c r="A48" s="126">
        <v>44</v>
      </c>
      <c r="B48" s="120" t="s">
        <v>978</v>
      </c>
      <c r="C48" s="121" t="str">
        <f>Solados!$B$4</f>
        <v>7 - Solados</v>
      </c>
      <c r="D48" s="122" t="str">
        <f>VLOOKUP($B48,Solados!$A$6:$H$111,2,FALSE)</f>
        <v>Cemento alisado terminado a la llana</v>
      </c>
      <c r="E48" s="120" t="str">
        <f>VLOOKUP($B48,Solados!$A$6:$H$111,8,FALSE)</f>
        <v>m2</v>
      </c>
      <c r="F48" s="217">
        <f>VLOOKUP($B48,Solados!$A$6:$H$111,7,FALSE)</f>
        <v>22318.051506335949</v>
      </c>
    </row>
    <row r="49" spans="1:6" ht="12.75" customHeight="1" x14ac:dyDescent="0.25">
      <c r="A49" s="126">
        <v>45</v>
      </c>
      <c r="B49" s="123" t="s">
        <v>979</v>
      </c>
      <c r="C49" s="124" t="str">
        <f>Solados!$B$4</f>
        <v>7 - Solados</v>
      </c>
      <c r="D49" s="125" t="str">
        <f>VLOOKUP($B49,Solados!$A$6:$H$111,2,FALSE)</f>
        <v>Hº Sº fratazado e = 10 cm</v>
      </c>
      <c r="E49" s="123" t="str">
        <f>VLOOKUP($B49,Solados!$A$6:$H$111,8,FALSE)</f>
        <v>m2</v>
      </c>
      <c r="F49" s="218">
        <f>VLOOKUP($B49,Solados!$A$6:$H$111,7,FALSE)</f>
        <v>31294.33019156595</v>
      </c>
    </row>
    <row r="50" spans="1:6" ht="12.75" customHeight="1" x14ac:dyDescent="0.25">
      <c r="A50" s="126">
        <v>46</v>
      </c>
      <c r="B50" s="120" t="s">
        <v>980</v>
      </c>
      <c r="C50" s="121" t="str">
        <f>Solados!$B$4</f>
        <v>7 - Solados</v>
      </c>
      <c r="D50" s="122" t="str">
        <f>VLOOKUP($B50,Solados!$A$6:$H$111,2,FALSE)</f>
        <v>Hº Aº fratazado e = 15 cm</v>
      </c>
      <c r="E50" s="120" t="str">
        <f>VLOOKUP($B50,Solados!$A$6:$H$111,8,FALSE)</f>
        <v>m2</v>
      </c>
      <c r="F50" s="217">
        <f>VLOOKUP($B50,Solados!$A$6:$H$111,7,FALSE)</f>
        <v>63922.589109134125</v>
      </c>
    </row>
    <row r="51" spans="1:6" ht="12.75" customHeight="1" x14ac:dyDescent="0.25">
      <c r="A51" s="126">
        <v>47</v>
      </c>
      <c r="B51" s="123" t="s">
        <v>991</v>
      </c>
      <c r="C51" s="124" t="str">
        <f>Techos!$B$4</f>
        <v>8 - Techos</v>
      </c>
      <c r="D51" s="125" t="str">
        <f>VLOOKUP($B51,Techos!$A$6:$H$112,2,FALSE)</f>
        <v>Inclinado teja - estruct. madera</v>
      </c>
      <c r="E51" s="123" t="str">
        <f>VLOOKUP($B51,Techos!$A$6:$H$112,8,FALSE)</f>
        <v>m2</v>
      </c>
      <c r="F51" s="218">
        <f>VLOOKUP($B51,Techos!$A$6:$H$112,7,FALSE)</f>
        <v>133562.93251383892</v>
      </c>
    </row>
    <row r="52" spans="1:6" ht="12.75" customHeight="1" x14ac:dyDescent="0.25">
      <c r="A52" s="126">
        <v>48</v>
      </c>
      <c r="B52" s="120" t="s">
        <v>992</v>
      </c>
      <c r="C52" s="121" t="str">
        <f>Techos!$B$4</f>
        <v>8 - Techos</v>
      </c>
      <c r="D52" s="122" t="str">
        <f>VLOOKUP($B52,Techos!$A$6:$H$112,2,FALSE)</f>
        <v>Tejas s/losa incl. aislac.</v>
      </c>
      <c r="E52" s="120" t="str">
        <f>VLOOKUP($B52,Techos!$A$6:$H$112,8,FALSE)</f>
        <v>m2</v>
      </c>
      <c r="F52" s="217">
        <f>VLOOKUP($B52,Techos!$A$6:$H$112,7,FALSE)</f>
        <v>84063.811780465257</v>
      </c>
    </row>
    <row r="53" spans="1:6" ht="12.75" customHeight="1" x14ac:dyDescent="0.25">
      <c r="A53" s="126">
        <v>49</v>
      </c>
      <c r="B53" s="123" t="s">
        <v>993</v>
      </c>
      <c r="C53" s="124" t="str">
        <f>Techos!$B$4</f>
        <v>8 - Techos</v>
      </c>
      <c r="D53" s="125" t="str">
        <f>VLOOKUP($B53,Techos!$A$6:$H$112,2,FALSE)</f>
        <v>Inclinado Fº Cº s/estructura metálica</v>
      </c>
      <c r="E53" s="123" t="str">
        <f>VLOOKUP($B53,Techos!$A$6:$H$112,8,FALSE)</f>
        <v>m2</v>
      </c>
      <c r="F53" s="218">
        <f>VLOOKUP($B53,Techos!$A$6:$H$112,7,FALSE)</f>
        <v>77002.914723470443</v>
      </c>
    </row>
    <row r="54" spans="1:6" ht="12.75" customHeight="1" x14ac:dyDescent="0.25">
      <c r="A54" s="126">
        <v>50</v>
      </c>
      <c r="B54" s="120" t="s">
        <v>994</v>
      </c>
      <c r="C54" s="121" t="str">
        <f>Techos!$B$4</f>
        <v>8 - Techos</v>
      </c>
      <c r="D54" s="122" t="str">
        <f>VLOOKUP($B54,Techos!$A$6:$H$112,2,FALSE)</f>
        <v>Inclinado Hº Gº s/estructura metálica</v>
      </c>
      <c r="E54" s="120" t="str">
        <f>VLOOKUP($B54,Techos!$A$6:$H$112,8,FALSE)</f>
        <v>m2</v>
      </c>
      <c r="F54" s="217">
        <f>VLOOKUP($B54,Techos!$A$6:$H$112,7,FALSE)</f>
        <v>77180.699714045943</v>
      </c>
    </row>
    <row r="55" spans="1:6" ht="12.75" customHeight="1" x14ac:dyDescent="0.25">
      <c r="A55" s="126">
        <v>51</v>
      </c>
      <c r="B55" s="123" t="s">
        <v>995</v>
      </c>
      <c r="C55" s="124" t="str">
        <f>Techos!$B$4</f>
        <v>8 - Techos</v>
      </c>
      <c r="D55" s="125" t="str">
        <f>VLOOKUP($B55,Techos!$A$6:$H$112,2,FALSE)</f>
        <v>Inclinado Hº Gº s/estructura madera</v>
      </c>
      <c r="E55" s="123" t="str">
        <f>VLOOKUP($B55,Techos!$A$6:$H$112,8,FALSE)</f>
        <v>m2</v>
      </c>
      <c r="F55" s="218">
        <f>VLOOKUP($B55,Techos!$A$6:$H$112,7,FALSE)</f>
        <v>63132.016622462012</v>
      </c>
    </row>
    <row r="56" spans="1:6" ht="12.75" customHeight="1" x14ac:dyDescent="0.25">
      <c r="A56" s="126">
        <v>52</v>
      </c>
      <c r="B56" s="120" t="s">
        <v>996</v>
      </c>
      <c r="C56" s="121" t="str">
        <f>Techos!$B$4</f>
        <v>8 - Techos</v>
      </c>
      <c r="D56" s="122" t="str">
        <f>VLOOKUP($B56,Techos!$A$6:$H$112,2,FALSE)</f>
        <v>Plano c/aislación s/losa</v>
      </c>
      <c r="E56" s="120" t="str">
        <f>VLOOKUP($B56,Techos!$A$6:$H$112,8,FALSE)</f>
        <v>m2</v>
      </c>
      <c r="F56" s="217">
        <f>VLOOKUP($B56,Techos!$A$6:$H$112,7,FALSE)</f>
        <v>201071.08050700431</v>
      </c>
    </row>
    <row r="57" spans="1:6" ht="12.75" customHeight="1" x14ac:dyDescent="0.25">
      <c r="A57" s="126">
        <v>53</v>
      </c>
      <c r="B57" s="123" t="s">
        <v>997</v>
      </c>
      <c r="C57" s="124" t="str">
        <f>Techos!$B$4</f>
        <v>8 - Techos</v>
      </c>
      <c r="D57" s="125" t="str">
        <f>VLOOKUP($B57,Techos!$A$6:$H$112,2,FALSE)</f>
        <v>Losa aliv. vigueta cerámica</v>
      </c>
      <c r="E57" s="123" t="str">
        <f>VLOOKUP($B57,Techos!$A$6:$H$112,8,FALSE)</f>
        <v>m2</v>
      </c>
      <c r="F57" s="218">
        <f>VLOOKUP($B57,Techos!$A$6:$H$112,7,FALSE)</f>
        <v>101158.07675378644</v>
      </c>
    </row>
    <row r="58" spans="1:6" ht="12.75" customHeight="1" x14ac:dyDescent="0.25">
      <c r="A58" s="126">
        <v>54</v>
      </c>
      <c r="B58" s="120" t="s">
        <v>998</v>
      </c>
      <c r="C58" s="121" t="str">
        <f>Techos!$B$4</f>
        <v>8 - Techos</v>
      </c>
      <c r="D58" s="122" t="str">
        <f>VLOOKUP($B58,Techos!$A$6:$H$112,2,FALSE)</f>
        <v>Inclinado Policarb. s/estructura Metálica</v>
      </c>
      <c r="E58" s="120" t="str">
        <f>VLOOKUP($B58,Techos!$A$6:$H$112,8,FALSE)</f>
        <v>m2</v>
      </c>
      <c r="F58" s="217">
        <f>VLOOKUP($B58,Techos!$A$6:$H$112,7,FALSE)</f>
        <v>62834.987138770615</v>
      </c>
    </row>
    <row r="59" spans="1:6" ht="12.75" customHeight="1" x14ac:dyDescent="0.25">
      <c r="A59" s="126">
        <v>55</v>
      </c>
      <c r="B59" s="123" t="s">
        <v>1007</v>
      </c>
      <c r="C59" s="124" t="str">
        <f>Cielorrasos!$B$4</f>
        <v>9 - Cielorrasos</v>
      </c>
      <c r="D59" s="125" t="str">
        <f>VLOOKUP($B59,Cielorrasos!$A$6:$H$79,2,FALSE)</f>
        <v>Suspendido a la cal</v>
      </c>
      <c r="E59" s="123" t="str">
        <f>VLOOKUP($B59,Cielorrasos!$A$6:$H$79,8,FALSE)</f>
        <v>m2</v>
      </c>
      <c r="F59" s="218">
        <f>VLOOKUP($B59,Cielorrasos!$A$6:$H$79,7,FALSE)</f>
        <v>47997.676801119109</v>
      </c>
    </row>
    <row r="60" spans="1:6" ht="12.75" customHeight="1" x14ac:dyDescent="0.25">
      <c r="A60" s="126">
        <v>56</v>
      </c>
      <c r="B60" s="120" t="s">
        <v>1008</v>
      </c>
      <c r="C60" s="121" t="str">
        <f>Cielorrasos!$B$4</f>
        <v>9 - Cielorrasos</v>
      </c>
      <c r="D60" s="122" t="str">
        <f>VLOOKUP($B60,Cielorrasos!$A$6:$H$79,2,FALSE)</f>
        <v>Suspendido de yeso</v>
      </c>
      <c r="E60" s="120" t="str">
        <f>VLOOKUP($B60,Cielorrasos!$A$6:$H$79,8,FALSE)</f>
        <v>m2</v>
      </c>
      <c r="F60" s="217">
        <f>VLOOKUP($B60,Cielorrasos!$A$6:$H$79,7,FALSE)</f>
        <v>68514.541135117906</v>
      </c>
    </row>
    <row r="61" spans="1:6" ht="12.75" customHeight="1" x14ac:dyDescent="0.25">
      <c r="A61" s="126">
        <v>57</v>
      </c>
      <c r="B61" s="123" t="s">
        <v>1009</v>
      </c>
      <c r="C61" s="124" t="str">
        <f>Cielorrasos!$B$4</f>
        <v>9 - Cielorrasos</v>
      </c>
      <c r="D61" s="125" t="str">
        <f>VLOOKUP($B61,Cielorrasos!$A$6:$H$79,2,FALSE)</f>
        <v>Suspendido de madera machimbrada</v>
      </c>
      <c r="E61" s="123" t="str">
        <f>VLOOKUP($B61,Cielorrasos!$A$6:$H$79,8,FALSE)</f>
        <v>m2</v>
      </c>
      <c r="F61" s="218">
        <f>VLOOKUP($B61,Cielorrasos!$A$6:$H$79,7,FALSE)</f>
        <v>47473.308279636825</v>
      </c>
    </row>
    <row r="62" spans="1:6" ht="12.75" customHeight="1" x14ac:dyDescent="0.25">
      <c r="A62" s="126">
        <v>58</v>
      </c>
      <c r="B62" s="120" t="s">
        <v>1010</v>
      </c>
      <c r="C62" s="121" t="str">
        <f>Cielorrasos!$B$4</f>
        <v>9 - Cielorrasos</v>
      </c>
      <c r="D62" s="122" t="str">
        <f>VLOOKUP($B62,Cielorrasos!$A$6:$H$79,2,FALSE)</f>
        <v>Suspendido tablero de yeso</v>
      </c>
      <c r="E62" s="120" t="str">
        <f>VLOOKUP($B62,Cielorrasos!$A$6:$H$79,8,FALSE)</f>
        <v>m2</v>
      </c>
      <c r="F62" s="217">
        <f>VLOOKUP($B62,Cielorrasos!$A$6:$H$79,7,FALSE)</f>
        <v>90817.575475260644</v>
      </c>
    </row>
    <row r="63" spans="1:6" ht="12.75" customHeight="1" x14ac:dyDescent="0.25">
      <c r="A63" s="126">
        <v>59</v>
      </c>
      <c r="B63" s="123" t="s">
        <v>1011</v>
      </c>
      <c r="C63" s="124" t="str">
        <f>Cielorrasos!$B$4</f>
        <v>9 - Cielorrasos</v>
      </c>
      <c r="D63" s="125" t="str">
        <f>VLOOKUP($B63,Cielorrasos!$A$6:$H$79,2,FALSE)</f>
        <v>Aplicado grueso y fino a la cal</v>
      </c>
      <c r="E63" s="123" t="str">
        <f>VLOOKUP($B63,Cielorrasos!$A$6:$H$79,8,FALSE)</f>
        <v>m2</v>
      </c>
      <c r="F63" s="218">
        <f>VLOOKUP($B63,Cielorrasos!$A$6:$H$79,7,FALSE)</f>
        <v>22260.932195231271</v>
      </c>
    </row>
    <row r="64" spans="1:6" ht="12.75" customHeight="1" x14ac:dyDescent="0.25">
      <c r="A64" s="126">
        <v>60</v>
      </c>
      <c r="B64" s="120" t="s">
        <v>1012</v>
      </c>
      <c r="C64" s="121" t="str">
        <f>Cielorrasos!$B$4</f>
        <v>9 - Cielorrasos</v>
      </c>
      <c r="D64" s="122" t="str">
        <f>VLOOKUP($B64,Cielorrasos!$A$6:$H$79,2,FALSE)</f>
        <v>Aplicado de yeso</v>
      </c>
      <c r="E64" s="120" t="str">
        <f>VLOOKUP($B64,Cielorrasos!$A$6:$H$79,8,FALSE)</f>
        <v>m2</v>
      </c>
      <c r="F64" s="217">
        <f>VLOOKUP($B64,Cielorrasos!$A$6:$H$79,7,FALSE)</f>
        <v>39798.168914146496</v>
      </c>
    </row>
    <row r="65" spans="1:6" ht="12.75" customHeight="1" x14ac:dyDescent="0.25">
      <c r="A65" s="126">
        <v>61</v>
      </c>
      <c r="B65" s="120" t="s">
        <v>1020</v>
      </c>
      <c r="C65" s="121" t="str">
        <f>Revestimientos!$B$4</f>
        <v>10 - Revestimientos</v>
      </c>
      <c r="D65" s="122" t="str">
        <f>VLOOKUP($B65,Revestimientos!$A$6:$H$25,2,FALSE)</f>
        <v>Exterior proyectable</v>
      </c>
      <c r="E65" s="120" t="str">
        <f>VLOOKUP($B65,Revestimientos!$A$6:$H$25,8,FALSE)</f>
        <v>m2</v>
      </c>
      <c r="F65" s="217">
        <f>VLOOKUP($B65,Revestimientos!$A$6:$H$25,7,FALSE)</f>
        <v>4887.4745718814993</v>
      </c>
    </row>
    <row r="66" spans="1:6" ht="12.75" customHeight="1" x14ac:dyDescent="0.25">
      <c r="A66" s="126">
        <v>62</v>
      </c>
      <c r="B66" s="123" t="s">
        <v>1021</v>
      </c>
      <c r="C66" s="124" t="str">
        <f>Revestimientos!$B$4</f>
        <v>10 - Revestimientos</v>
      </c>
      <c r="D66" s="125" t="str">
        <f>VLOOKUP($B66,Revestimientos!$A$6:$H$25,2,FALSE)</f>
        <v>Azulejos</v>
      </c>
      <c r="E66" s="123" t="str">
        <f>VLOOKUP($B66,Revestimientos!$A$6:$H$25,8,FALSE)</f>
        <v>m2</v>
      </c>
      <c r="F66" s="218">
        <f>VLOOKUP($B66,Revestimientos!$A$6:$H$25,7,FALSE)</f>
        <v>19060.057549861089</v>
      </c>
    </row>
    <row r="67" spans="1:6" ht="12.75" customHeight="1" x14ac:dyDescent="0.25">
      <c r="A67" s="126">
        <v>63</v>
      </c>
      <c r="B67" s="120" t="s">
        <v>1025</v>
      </c>
      <c r="C67" s="121" t="str">
        <f>Carpintería!$B$4</f>
        <v>11 - Carpintería</v>
      </c>
      <c r="D67" s="122" t="str">
        <f>VLOOKUP($B67,Carpintería!$A$6:$H$59,2,FALSE)</f>
        <v>Metálica y Madera Vivienda Unifamiliar</v>
      </c>
      <c r="E67" s="120" t="str">
        <f>VLOOKUP($B67,Carpintería!$A$6:$H$59,8,FALSE)</f>
        <v>m2</v>
      </c>
      <c r="F67" s="217">
        <f>VLOOKUP($B67,Carpintería!$A$6:$H$59,7,FALSE)</f>
        <v>2826309.5889771935</v>
      </c>
    </row>
    <row r="68" spans="1:6" ht="12.75" customHeight="1" x14ac:dyDescent="0.25">
      <c r="A68" s="126">
        <v>64</v>
      </c>
      <c r="B68" s="123" t="s">
        <v>1026</v>
      </c>
      <c r="C68" s="124" t="str">
        <f>Carpintería!$B$4</f>
        <v>11 - Carpintería</v>
      </c>
      <c r="D68" s="125" t="str">
        <f>VLOOKUP($B68,Carpintería!$A$6:$H$59,2,FALSE)</f>
        <v>Metálica Vivienda Unifamiliar</v>
      </c>
      <c r="E68" s="123" t="str">
        <f>VLOOKUP($B68,Carpintería!$A$6:$H$59,8,FALSE)</f>
        <v>m2</v>
      </c>
      <c r="F68" s="218">
        <f>VLOOKUP($B68,Carpintería!$A$6:$H$59,7,FALSE)</f>
        <v>1687294.4701901511</v>
      </c>
    </row>
    <row r="69" spans="1:6" ht="12.75" customHeight="1" x14ac:dyDescent="0.25">
      <c r="A69" s="126">
        <v>65</v>
      </c>
      <c r="B69" s="120" t="s">
        <v>1027</v>
      </c>
      <c r="C69" s="121" t="str">
        <f>Carpintería!$B$4</f>
        <v>11 - Carpintería</v>
      </c>
      <c r="D69" s="122" t="str">
        <f>VLOOKUP($B69,Carpintería!$A$6:$H$59,2,FALSE)</f>
        <v>Madera Vivienda Unifamiliar</v>
      </c>
      <c r="E69" s="120" t="str">
        <f>VLOOKUP($B69,Carpintería!$A$6:$H$59,8,FALSE)</f>
        <v>m2</v>
      </c>
      <c r="F69" s="217">
        <f>VLOOKUP($B69,Carpintería!$A$6:$H$59,7,FALSE)</f>
        <v>1116252.6714728472</v>
      </c>
    </row>
    <row r="70" spans="1:6" ht="12.75" customHeight="1" x14ac:dyDescent="0.25">
      <c r="A70" s="126">
        <v>66</v>
      </c>
      <c r="B70" s="120" t="s">
        <v>1028</v>
      </c>
      <c r="C70" s="121" t="str">
        <f>Carpintería!$B$4</f>
        <v>11 - Carpintería</v>
      </c>
      <c r="D70" s="122" t="str">
        <f>VLOOKUP($B70,Carpintería!$A$6:$H$59,2,FALSE)</f>
        <v>Metálica por edificio</v>
      </c>
      <c r="E70" s="120" t="str">
        <f>VLOOKUP($B70,Carpintería!$A$6:$H$59,8,FALSE)</f>
        <v>m2</v>
      </c>
      <c r="F70" s="217">
        <f>VLOOKUP($B70,Carpintería!$A$6:$H$59,7,FALSE)</f>
        <v>25085839.04765531</v>
      </c>
    </row>
    <row r="71" spans="1:6" ht="12.75" customHeight="1" x14ac:dyDescent="0.25">
      <c r="A71" s="126">
        <v>67</v>
      </c>
      <c r="B71" s="123" t="s">
        <v>1029</v>
      </c>
      <c r="C71" s="124" t="str">
        <f>Carpintería!$B$4</f>
        <v>11 - Carpintería</v>
      </c>
      <c r="D71" s="125" t="str">
        <f>VLOOKUP($B71,Carpintería!$A$6:$H$59,2,FALSE)</f>
        <v>Madera por edificio</v>
      </c>
      <c r="E71" s="123" t="str">
        <f>VLOOKUP($B71,Carpintería!$A$6:$H$59,8,FALSE)</f>
        <v>m2</v>
      </c>
      <c r="F71" s="218">
        <f>VLOOKUP($B71,Carpintería!$A$6:$H$59,7,FALSE)</f>
        <v>11365847.705206947</v>
      </c>
    </row>
    <row r="72" spans="1:6" ht="12.75" customHeight="1" x14ac:dyDescent="0.25">
      <c r="A72" s="126">
        <v>68</v>
      </c>
      <c r="B72" s="120" t="s">
        <v>1034</v>
      </c>
      <c r="C72" s="121" t="str">
        <f>'Inst. Sanitaria'!$B$6</f>
        <v>12.1 Instalación de Agua Caliente y Fría</v>
      </c>
      <c r="D72" s="122" t="str">
        <f>VLOOKUP($B72,'Inst. Sanitaria'!$A$8:$H$148,2,FALSE)</f>
        <v>Conexión agua p/vivienda unifamiliar</v>
      </c>
      <c r="E72" s="120" t="str">
        <f>VLOOKUP($B72,'Inst. Sanitaria'!$A$8:$H$148,8,FALSE)</f>
        <v>gl</v>
      </c>
      <c r="F72" s="217">
        <f>VLOOKUP($B72,'Inst. Sanitaria'!$A$8:$H$148,7,FALSE)</f>
        <v>466802.3844881925</v>
      </c>
    </row>
    <row r="73" spans="1:6" ht="12.75" customHeight="1" x14ac:dyDescent="0.25">
      <c r="A73" s="126">
        <v>69</v>
      </c>
      <c r="B73" s="123" t="s">
        <v>1035</v>
      </c>
      <c r="C73" s="124" t="str">
        <f>'Inst. Sanitaria'!$B$6</f>
        <v>12.1 Instalación de Agua Caliente y Fría</v>
      </c>
      <c r="D73" s="125" t="str">
        <f>VLOOKUP($B73,'Inst. Sanitaria'!$A$8:$H$148,2,FALSE)</f>
        <v>Vivienda unifamiliar sin conexión</v>
      </c>
      <c r="E73" s="123" t="str">
        <f>VLOOKUP($B73,'Inst. Sanitaria'!$A$8:$H$148,8,FALSE)</f>
        <v>gl</v>
      </c>
      <c r="F73" s="218">
        <f>VLOOKUP($B73,'Inst. Sanitaria'!$A$8:$H$148,7,FALSE)</f>
        <v>840417.78789161635</v>
      </c>
    </row>
    <row r="74" spans="1:6" ht="12.75" customHeight="1" x14ac:dyDescent="0.25">
      <c r="A74" s="126">
        <v>70</v>
      </c>
      <c r="B74" s="120" t="s">
        <v>1036</v>
      </c>
      <c r="C74" s="121" t="str">
        <f>'Inst. Sanitaria'!$B$6</f>
        <v>12.1 Instalación de Agua Caliente y Fría</v>
      </c>
      <c r="D74" s="122" t="str">
        <f>VLOOKUP($B74,'Inst. Sanitaria'!$A$8:$H$148,2,FALSE)</f>
        <v>vivienda unifamiliar con conexión</v>
      </c>
      <c r="E74" s="120" t="str">
        <f>VLOOKUP($B74,'Inst. Sanitaria'!$A$8:$H$148,8,FALSE)</f>
        <v>gl</v>
      </c>
      <c r="F74" s="217">
        <f>VLOOKUP($B74,'Inst. Sanitaria'!$A$8:$H$148,7,FALSE)</f>
        <v>1307220.1723798087</v>
      </c>
    </row>
    <row r="75" spans="1:6" ht="12.75" customHeight="1" x14ac:dyDescent="0.25">
      <c r="A75" s="126">
        <v>71</v>
      </c>
      <c r="B75" s="123" t="s">
        <v>1037</v>
      </c>
      <c r="C75" s="124" t="str">
        <f>'Inst. Sanitaria'!$B$6</f>
        <v>12.1 Instalación de Agua Caliente y Fría</v>
      </c>
      <c r="D75" s="125" t="str">
        <f>VLOOKUP($B75,'Inst. Sanitaria'!$A$8:$H$148,2,FALSE)</f>
        <v>Vivienda colectiva sin conexión</v>
      </c>
      <c r="E75" s="123" t="str">
        <f>VLOOKUP($B75,'Inst. Sanitaria'!$A$8:$H$148,8,FALSE)</f>
        <v>gl</v>
      </c>
      <c r="F75" s="218">
        <f>VLOOKUP($B75,'Inst. Sanitaria'!$A$8:$H$148,7,FALSE)</f>
        <v>3786158.5432206132</v>
      </c>
    </row>
    <row r="76" spans="1:6" ht="12.75" customHeight="1" x14ac:dyDescent="0.25">
      <c r="A76" s="126">
        <v>72</v>
      </c>
      <c r="B76" s="120" t="s">
        <v>1038</v>
      </c>
      <c r="C76" s="121" t="str">
        <f>'Inst. Sanitaria'!$B$64</f>
        <v>12.2 Artefactos Sanitarios y Grifería</v>
      </c>
      <c r="D76" s="122" t="str">
        <f>VLOOKUP($B76,'Inst. Sanitaria'!$A$8:$H$148,2,FALSE)</f>
        <v>Artefactos sanit. y grifer. Viv. Unifam.</v>
      </c>
      <c r="E76" s="120" t="str">
        <f>VLOOKUP($B76,'Inst. Sanitaria'!$A$8:$H$148,8,FALSE)</f>
        <v>gl</v>
      </c>
      <c r="F76" s="217">
        <f>VLOOKUP($B76,'Inst. Sanitaria'!$A$8:$H$148,7,FALSE)</f>
        <v>2146505.508308969</v>
      </c>
    </row>
    <row r="77" spans="1:6" ht="12.75" customHeight="1" x14ac:dyDescent="0.25">
      <c r="A77" s="126">
        <v>73</v>
      </c>
      <c r="B77" s="123" t="s">
        <v>1039</v>
      </c>
      <c r="C77" s="124" t="str">
        <f>'Inst. Sanitaria'!$B$64</f>
        <v>12.2 Artefactos Sanitarios y Grifería</v>
      </c>
      <c r="D77" s="125" t="str">
        <f>VLOOKUP($B77,'Inst. Sanitaria'!$A$8:$H$148,2,FALSE)</f>
        <v>Artefactos sanit. y grifer. Viv. Colectiva</v>
      </c>
      <c r="E77" s="123" t="str">
        <f>VLOOKUP($B77,'Inst. Sanitaria'!$A$8:$H$148,8,FALSE)</f>
        <v>gl</v>
      </c>
      <c r="F77" s="218">
        <f>VLOOKUP($B77,'Inst. Sanitaria'!$A$8:$H$148,7,FALSE)</f>
        <v>14633161.023861935</v>
      </c>
    </row>
    <row r="78" spans="1:6" ht="12.75" customHeight="1" x14ac:dyDescent="0.25">
      <c r="A78" s="126">
        <v>74</v>
      </c>
      <c r="B78" s="120" t="s">
        <v>1040</v>
      </c>
      <c r="C78" s="121" t="str">
        <f>'Inst. Sanitaria'!$B$88</f>
        <v>12.3 Desagües Cloacales y Pluviales</v>
      </c>
      <c r="D78" s="122" t="str">
        <f>VLOOKUP($B78,'Inst. Sanitaria'!$A$8:$H$148,2,FALSE)</f>
        <v>PVC vivienda indiv. S/ conexión a red</v>
      </c>
      <c r="E78" s="120" t="str">
        <f>VLOOKUP($B78,'Inst. Sanitaria'!$A$8:$H$148,8,FALSE)</f>
        <v>gl</v>
      </c>
      <c r="F78" s="217">
        <f>VLOOKUP($B78,'Inst. Sanitaria'!$A$8:$H$148,7,FALSE)</f>
        <v>1625062.3799299011</v>
      </c>
    </row>
    <row r="79" spans="1:6" ht="12.75" customHeight="1" x14ac:dyDescent="0.25">
      <c r="A79" s="126">
        <v>75</v>
      </c>
      <c r="B79" s="123" t="s">
        <v>1042</v>
      </c>
      <c r="C79" s="124" t="str">
        <f>'Inst. Sanitaria'!$B$88</f>
        <v>12.3 Desagües Cloacales y Pluviales</v>
      </c>
      <c r="D79" s="125" t="str">
        <f>VLOOKUP($B79,'Inst. Sanitaria'!$A$8:$H$148,2,FALSE)</f>
        <v>PVC viv. Unifam. C/conexión a red</v>
      </c>
      <c r="E79" s="123" t="str">
        <f>VLOOKUP($B79,'Inst. Sanitaria'!$A$8:$H$148,8,FALSE)</f>
        <v>gl</v>
      </c>
      <c r="F79" s="218">
        <f>VLOOKUP($B79,'Inst. Sanitaria'!$A$8:$H$148,7,FALSE)</f>
        <v>2069911.8488190875</v>
      </c>
    </row>
    <row r="80" spans="1:6" ht="12.75" customHeight="1" x14ac:dyDescent="0.25">
      <c r="A80" s="126">
        <v>76</v>
      </c>
      <c r="B80" s="120" t="s">
        <v>1044</v>
      </c>
      <c r="C80" s="121" t="str">
        <f>'Inst. Sanitaria'!$B$88</f>
        <v>12.3 Desagües Cloacales y Pluviales</v>
      </c>
      <c r="D80" s="122" t="str">
        <f>VLOOKUP($B80,'Inst. Sanitaria'!$A$8:$H$148,2,FALSE)</f>
        <v>PVC Vivienda Unifam. Conexión a red</v>
      </c>
      <c r="E80" s="120" t="str">
        <f>VLOOKUP($B80,'Inst. Sanitaria'!$A$8:$H$148,8,FALSE)</f>
        <v>gl</v>
      </c>
      <c r="F80" s="217">
        <f>VLOOKUP($B80,'Inst. Sanitaria'!$A$8:$H$148,7,FALSE)</f>
        <v>444849.46888918657</v>
      </c>
    </row>
    <row r="81" spans="1:6" ht="12.75" customHeight="1" x14ac:dyDescent="0.25">
      <c r="A81" s="126">
        <v>77</v>
      </c>
      <c r="B81" s="123" t="s">
        <v>1045</v>
      </c>
      <c r="C81" s="124" t="str">
        <f>'Inst. Sanitaria'!$B$88</f>
        <v>12.3 Desagües Cloacales y Pluviales</v>
      </c>
      <c r="D81" s="125" t="str">
        <f>VLOOKUP($B81,'Inst. Sanitaria'!$A$8:$H$148,2,FALSE)</f>
        <v>Pozo absorb. y cámara sep. Viv. unifam.</v>
      </c>
      <c r="E81" s="123" t="str">
        <f>VLOOKUP($B81,'Inst. Sanitaria'!$A$8:$H$148,8,FALSE)</f>
        <v>gl</v>
      </c>
      <c r="F81" s="218">
        <f>VLOOKUP($B81,'Inst. Sanitaria'!$A$8:$H$148,7,FALSE)</f>
        <v>2790993.0898681195</v>
      </c>
    </row>
    <row r="82" spans="1:6" ht="12.75" customHeight="1" x14ac:dyDescent="0.25">
      <c r="A82" s="126">
        <v>78</v>
      </c>
      <c r="B82" s="120" t="s">
        <v>1046</v>
      </c>
      <c r="C82" s="121" t="str">
        <f>'Inst. Sanitaria'!$B$88</f>
        <v>12.3 Desagües Cloacales y Pluviales</v>
      </c>
      <c r="D82" s="122" t="str">
        <f>VLOOKUP($B82,'Inst. Sanitaria'!$A$8:$H$148,2,FALSE)</f>
        <v>PVC Vivienda Colectiva. s/ conexión a red</v>
      </c>
      <c r="E82" s="120" t="str">
        <f>VLOOKUP($B82,'Inst. Sanitaria'!$A$8:$H$148,8,FALSE)</f>
        <v>gl</v>
      </c>
      <c r="F82" s="217">
        <f>VLOOKUP($B82,'Inst. Sanitaria'!$A$8:$H$148,7,FALSE)</f>
        <v>5290879.2356019523</v>
      </c>
    </row>
    <row r="83" spans="1:6" ht="12.75" customHeight="1" x14ac:dyDescent="0.25">
      <c r="A83" s="126">
        <v>79</v>
      </c>
      <c r="B83" s="123" t="s">
        <v>1059</v>
      </c>
      <c r="C83" s="124" t="str">
        <f>'Ints. Gas'!$B$4</f>
        <v>13 - Instalación de Gas</v>
      </c>
      <c r="D83" s="125" t="str">
        <f>VLOOKUP($B83,'Ints. Gas'!$A$6:$H$78,2,FALSE)</f>
        <v>Epoxi Vivienda Unifamiliar p/gas envasado</v>
      </c>
      <c r="E83" s="123" t="str">
        <f>VLOOKUP($B83,'Ints. Gas'!$A$6:$H$78,8,FALSE)</f>
        <v>gl</v>
      </c>
      <c r="F83" s="218">
        <f>VLOOKUP($B83,'Ints. Gas'!$A$6:$H$78,7,FALSE)</f>
        <v>967728.36154852191</v>
      </c>
    </row>
    <row r="84" spans="1:6" ht="12.75" customHeight="1" x14ac:dyDescent="0.25">
      <c r="A84" s="126">
        <v>80</v>
      </c>
      <c r="B84" s="120" t="s">
        <v>1061</v>
      </c>
      <c r="C84" s="121" t="str">
        <f>'Ints. Gas'!$B$4</f>
        <v>13 - Instalación de Gas</v>
      </c>
      <c r="D84" s="122" t="str">
        <f>VLOOKUP($B84,'Ints. Gas'!$A$6:$H$78,2,FALSE)</f>
        <v>Epoxi Vivienda Unifamiliar a red</v>
      </c>
      <c r="E84" s="120" t="str">
        <f>VLOOKUP($B84,'Ints. Gas'!$A$6:$H$78,8,FALSE)</f>
        <v>gl</v>
      </c>
      <c r="F84" s="217">
        <f>VLOOKUP($B84,'Ints. Gas'!$A$6:$H$78,7,FALSE)</f>
        <v>1177088.3829988251</v>
      </c>
    </row>
    <row r="85" spans="1:6" ht="12.75" customHeight="1" x14ac:dyDescent="0.25">
      <c r="A85" s="126">
        <v>81</v>
      </c>
      <c r="B85" s="123" t="s">
        <v>1065</v>
      </c>
      <c r="C85" s="124" t="str">
        <f>'Ints. Gas'!$B$4</f>
        <v>13 - Instalación de Gas</v>
      </c>
      <c r="D85" s="125" t="str">
        <f>VLOOKUP($B85,'Ints. Gas'!$A$6:$H$78,2,FALSE)</f>
        <v>Epoxi Vivienda Unifamiliar a red c/artefactos</v>
      </c>
      <c r="E85" s="123" t="str">
        <f>VLOOKUP($B85,'Ints. Gas'!$A$6:$H$78,8,FALSE)</f>
        <v>gl</v>
      </c>
      <c r="F85" s="218">
        <f>VLOOKUP($B85,'Ints. Gas'!$A$6:$H$78,7,FALSE)</f>
        <v>2360299.6234485456</v>
      </c>
    </row>
    <row r="86" spans="1:6" ht="12.75" customHeight="1" x14ac:dyDescent="0.25">
      <c r="A86" s="126">
        <v>82</v>
      </c>
      <c r="B86" s="120" t="s">
        <v>1062</v>
      </c>
      <c r="C86" s="121" t="str">
        <f>'Ints. Gas'!$B$4</f>
        <v>13 - Instalación de Gas</v>
      </c>
      <c r="D86" s="122" t="str">
        <f>VLOOKUP($B86,'Ints. Gas'!$A$6:$H$78,2,FALSE)</f>
        <v>HºNº Vivienda colectiva</v>
      </c>
      <c r="E86" s="120" t="str">
        <f>VLOOKUP($B86,'Ints. Gas'!$A$6:$H$78,8,FALSE)</f>
        <v>gl</v>
      </c>
      <c r="F86" s="217">
        <f>VLOOKUP($B86,'Ints. Gas'!$A$6:$H$78,7,FALSE)</f>
        <v>14987770.237104679</v>
      </c>
    </row>
    <row r="87" spans="1:6" ht="12.75" customHeight="1" x14ac:dyDescent="0.25">
      <c r="A87" s="126">
        <v>83</v>
      </c>
      <c r="B87" s="123" t="s">
        <v>1063</v>
      </c>
      <c r="C87" s="124" t="str">
        <f>'Ints. Gas'!$B$4</f>
        <v>13 - Instalación de Gas</v>
      </c>
      <c r="D87" s="125" t="str">
        <f>VLOOKUP($B87,'Ints. Gas'!$A$6:$H$78,2,FALSE)</f>
        <v>Artefactos de gas y acces.</v>
      </c>
      <c r="E87" s="123" t="str">
        <f>VLOOKUP($B87,'Ints. Gas'!$A$6:$H$78,8,FALSE)</f>
        <v>gl</v>
      </c>
      <c r="F87" s="218">
        <f>VLOOKUP($B87,'Ints. Gas'!$A$6:$H$78,7,FALSE)</f>
        <v>1178181.2678491799</v>
      </c>
    </row>
    <row r="88" spans="1:6" ht="12.75" customHeight="1" x14ac:dyDescent="0.25">
      <c r="A88" s="126">
        <v>84</v>
      </c>
      <c r="B88" s="120" t="s">
        <v>1070</v>
      </c>
      <c r="C88" s="121" t="str">
        <f>'Ints. Elect.'!$B$4</f>
        <v>14 - Instalación Eléctrica</v>
      </c>
      <c r="D88" s="122" t="str">
        <f>VLOOKUP($B88,'Ints. Elect.'!$A$6:$H$48,2,FALSE)</f>
        <v>Vivienda Unifamiliar 3 dormitorios</v>
      </c>
      <c r="E88" s="120" t="str">
        <f>VLOOKUP($B88,'Ints. Elect.'!$A$6:$H$48,8,FALSE)</f>
        <v>gl</v>
      </c>
      <c r="F88" s="217">
        <f>VLOOKUP($B88,'Ints. Elect.'!$A$6:$H$48,7,FALSE)</f>
        <v>2134829.1185492584</v>
      </c>
    </row>
    <row r="89" spans="1:6" ht="12.75" customHeight="1" x14ac:dyDescent="0.25">
      <c r="A89" s="126">
        <v>85</v>
      </c>
      <c r="B89" s="123" t="s">
        <v>1071</v>
      </c>
      <c r="C89" s="124" t="str">
        <f>'Ints. Elect.'!$B$4</f>
        <v>14 - Instalación Eléctrica</v>
      </c>
      <c r="D89" s="125" t="str">
        <f>VLOOKUP($B89,'Ints. Elect.'!$A$6:$H$48,2,FALSE)</f>
        <v>Vivienda colectiva completa</v>
      </c>
      <c r="E89" s="123" t="str">
        <f>VLOOKUP($B89,'Ints. Elect.'!$A$6:$H$48,8,FALSE)</f>
        <v>gl</v>
      </c>
      <c r="F89" s="218">
        <f>VLOOKUP($B89,'Ints. Elect.'!$A$6:$H$48,7,FALSE)</f>
        <v>26844748.393514127</v>
      </c>
    </row>
    <row r="90" spans="1:6" ht="12.75" customHeight="1" x14ac:dyDescent="0.25">
      <c r="A90" s="126">
        <v>86</v>
      </c>
      <c r="B90" s="120" t="s">
        <v>1073</v>
      </c>
      <c r="C90" s="121" t="str">
        <f>'Ints. Elect.'!$B$4</f>
        <v>14 - Instalación Eléctrica</v>
      </c>
      <c r="D90" s="122" t="str">
        <f>VLOOKUP($B90,'Ints. Elect.'!$A$6:$H$48,2,FALSE)</f>
        <v>Vivienda Unifamiliar c/acomet. a pilar</v>
      </c>
      <c r="E90" s="120" t="str">
        <f>VLOOKUP($B90,'Ints. Elect.'!$A$6:$H$48,8,FALSE)</f>
        <v>gl</v>
      </c>
      <c r="F90" s="217">
        <f>VLOOKUP($B90,'Ints. Elect.'!$A$6:$H$48,7,FALSE)</f>
        <v>2210303.2295375653</v>
      </c>
    </row>
    <row r="91" spans="1:6" ht="12.75" customHeight="1" x14ac:dyDescent="0.25">
      <c r="A91" s="126">
        <v>87</v>
      </c>
      <c r="B91" s="123" t="s">
        <v>1077</v>
      </c>
      <c r="C91" s="124" t="str">
        <f>Pintura!$B$4</f>
        <v>15 - Pintura</v>
      </c>
      <c r="D91" s="125" t="str">
        <f>VLOOKUP($B91,Pintura!$A$6:$H$81,2,FALSE)</f>
        <v>Pintura al látex</v>
      </c>
      <c r="E91" s="123" t="str">
        <f>VLOOKUP($B91,Pintura!$A$6:$H$81,8,FALSE)</f>
        <v>m2</v>
      </c>
      <c r="F91" s="218">
        <f>VLOOKUP($B91,Pintura!$A$6:$H$81,7,FALSE)</f>
        <v>10163.721595421319</v>
      </c>
    </row>
    <row r="92" spans="1:6" ht="12.75" customHeight="1" x14ac:dyDescent="0.25">
      <c r="A92" s="126">
        <v>88</v>
      </c>
      <c r="B92" s="120" t="s">
        <v>1078</v>
      </c>
      <c r="C92" s="121" t="str">
        <f>Pintura!$B$4</f>
        <v>15 - Pintura</v>
      </c>
      <c r="D92" s="122" t="str">
        <f>VLOOKUP($B92,Pintura!$A$6:$H$81,2,FALSE)</f>
        <v>Pintura a la cal</v>
      </c>
      <c r="E92" s="120" t="str">
        <f>VLOOKUP($B92,Pintura!$A$6:$H$81,8,FALSE)</f>
        <v>m2</v>
      </c>
      <c r="F92" s="217">
        <f>VLOOKUP($B92,Pintura!$A$6:$H$81,7,FALSE)</f>
        <v>2520.8787636784282</v>
      </c>
    </row>
    <row r="93" spans="1:6" ht="12.75" customHeight="1" x14ac:dyDescent="0.25">
      <c r="A93" s="126">
        <v>89</v>
      </c>
      <c r="B93" s="123" t="s">
        <v>1079</v>
      </c>
      <c r="C93" s="124" t="str">
        <f>Pintura!$B$4</f>
        <v>15 - Pintura</v>
      </c>
      <c r="D93" s="125" t="str">
        <f>VLOOKUP($B93,Pintura!$A$6:$H$81,2,FALSE)</f>
        <v>Pintura al agua</v>
      </c>
      <c r="E93" s="123" t="str">
        <f>VLOOKUP($B93,Pintura!$A$6:$H$81,8,FALSE)</f>
        <v>m2</v>
      </c>
      <c r="F93" s="218">
        <f>VLOOKUP($B93,Pintura!$A$6:$H$81,7,FALSE)</f>
        <v>2622.7237655221479</v>
      </c>
    </row>
    <row r="94" spans="1:6" ht="12.75" customHeight="1" x14ac:dyDescent="0.25">
      <c r="A94" s="126">
        <v>90</v>
      </c>
      <c r="B94" s="120" t="s">
        <v>1080</v>
      </c>
      <c r="C94" s="121" t="str">
        <f>Pintura!$B$4</f>
        <v>15 - Pintura</v>
      </c>
      <c r="D94" s="122" t="str">
        <f>VLOOKUP($B94,Pintura!$A$6:$H$81,2,FALSE)</f>
        <v>en carpintería metálica y de madera</v>
      </c>
      <c r="E94" s="120" t="str">
        <f>VLOOKUP($B94,Pintura!$A$6:$H$81,8,FALSE)</f>
        <v>m2</v>
      </c>
      <c r="F94" s="217">
        <f>VLOOKUP($B94,Pintura!$A$6:$H$81,7,FALSE)</f>
        <v>13156.872559253532</v>
      </c>
    </row>
    <row r="95" spans="1:6" ht="12.75" customHeight="1" x14ac:dyDescent="0.25">
      <c r="A95" s="126">
        <v>91</v>
      </c>
      <c r="B95" s="123" t="s">
        <v>1081</v>
      </c>
      <c r="C95" s="124" t="str">
        <f>Pintura!$B$4</f>
        <v>15 - Pintura</v>
      </c>
      <c r="D95" s="125" t="str">
        <f>VLOOKUP($B95,Pintura!$A$6:$H$81,2,FALSE)</f>
        <v>en carpintería de madera</v>
      </c>
      <c r="E95" s="123" t="str">
        <f>VLOOKUP($B95,Pintura!$A$6:$H$81,8,FALSE)</f>
        <v>m2</v>
      </c>
      <c r="F95" s="218">
        <f>VLOOKUP($B95,Pintura!$A$6:$H$81,7,FALSE)</f>
        <v>7487.1427509431805</v>
      </c>
    </row>
    <row r="96" spans="1:6" ht="12.75" customHeight="1" x14ac:dyDescent="0.25">
      <c r="A96" s="126">
        <v>92</v>
      </c>
      <c r="B96" s="120" t="s">
        <v>1082</v>
      </c>
      <c r="C96" s="121" t="str">
        <f>Pintura!$B$4</f>
        <v>15 - Pintura</v>
      </c>
      <c r="D96" s="122" t="str">
        <f>VLOOKUP($B96,Pintura!$A$6:$H$81,2,FALSE)</f>
        <v>en carpintería metálica</v>
      </c>
      <c r="E96" s="120" t="str">
        <f>VLOOKUP($B96,Pintura!$A$6:$H$81,8,FALSE)</f>
        <v>m2</v>
      </c>
      <c r="F96" s="217">
        <f>VLOOKUP($B96,Pintura!$A$6:$H$81,7,FALSE)</f>
        <v>11520.956475324754</v>
      </c>
    </row>
    <row r="97" spans="1:6" ht="12.75" customHeight="1" x14ac:dyDescent="0.25">
      <c r="A97" s="126">
        <v>93</v>
      </c>
      <c r="B97" s="123" t="s">
        <v>1083</v>
      </c>
      <c r="C97" s="124" t="str">
        <f>Pintura!$B$4</f>
        <v>15 - Pintura</v>
      </c>
      <c r="D97" s="125" t="str">
        <f>VLOOKUP($B97,Pintura!$A$6:$H$81,2,FALSE)</f>
        <v>Pintura para ladrillo visto</v>
      </c>
      <c r="E97" s="123" t="str">
        <f>VLOOKUP($B97,Pintura!$A$6:$H$81,8,FALSE)</f>
        <v>m2</v>
      </c>
      <c r="F97" s="218">
        <f>VLOOKUP($B97,Pintura!$A$6:$H$81,7,FALSE)</f>
        <v>15250.011349484335</v>
      </c>
    </row>
    <row r="98" spans="1:6" ht="12.75" customHeight="1" x14ac:dyDescent="0.25">
      <c r="A98" s="126">
        <v>94</v>
      </c>
      <c r="B98" s="120" t="s">
        <v>1092</v>
      </c>
      <c r="C98" s="121" t="str">
        <f>Vidrios!$B$4</f>
        <v>16 - Vidrios</v>
      </c>
      <c r="D98" s="122" t="str">
        <f>VLOOKUP($B98,Vidrios!$A$6:$H$11,2,FALSE)</f>
        <v>Vidrios dobles transparentes</v>
      </c>
      <c r="E98" s="120" t="str">
        <f>VLOOKUP($B98,Vidrios!$A$6:$H$11,8,FALSE)</f>
        <v>m2</v>
      </c>
      <c r="F98" s="217">
        <f>VLOOKUP($B98,Vidrios!$A$6:$H$11,7,FALSE)</f>
        <v>39684.387731327966</v>
      </c>
    </row>
    <row r="99" spans="1:6" ht="12.75" customHeight="1" x14ac:dyDescent="0.25">
      <c r="A99" s="126">
        <v>95</v>
      </c>
      <c r="B99" s="123" t="s">
        <v>1095</v>
      </c>
      <c r="C99" s="124" t="str">
        <f>Varios!$B$4</f>
        <v>17 - Varios</v>
      </c>
      <c r="D99" s="125" t="str">
        <f>VLOOKUP($B99,Varios!$A$6:$H$117,2,FALSE)</f>
        <v>Cercos alambrado 4 hilos galvanizado</v>
      </c>
      <c r="E99" s="123" t="str">
        <f>VLOOKUP($B99,Varios!$A$6:$H$117,8,FALSE)</f>
        <v>m</v>
      </c>
      <c r="F99" s="218">
        <f>VLOOKUP($B99,Varios!$A$6:$H$117,7,FALSE)</f>
        <v>6333.1734361312374</v>
      </c>
    </row>
    <row r="100" spans="1:6" ht="12.75" customHeight="1" x14ac:dyDescent="0.25">
      <c r="A100" s="126">
        <v>96</v>
      </c>
      <c r="B100" s="120" t="s">
        <v>1096</v>
      </c>
      <c r="C100" s="121" t="str">
        <f>Varios!$B$4</f>
        <v>17 - Varios</v>
      </c>
      <c r="D100" s="122" t="str">
        <f>VLOOKUP($B100,Varios!$A$6:$H$117,2,FALSE)</f>
        <v>Cercos mojón divisorio</v>
      </c>
      <c r="E100" s="120" t="str">
        <f>VLOOKUP($B100,Varios!$A$6:$H$117,8,FALSE)</f>
        <v>u</v>
      </c>
      <c r="F100" s="217">
        <f>VLOOKUP($B100,Varios!$A$6:$H$117,7,FALSE)</f>
        <v>61185.84535490111</v>
      </c>
    </row>
    <row r="101" spans="1:6" ht="12.75" customHeight="1" x14ac:dyDescent="0.25">
      <c r="A101" s="126">
        <v>97</v>
      </c>
      <c r="B101" s="123" t="s">
        <v>1097</v>
      </c>
      <c r="C101" s="124" t="str">
        <f>Varios!$B$4</f>
        <v>17 - Varios</v>
      </c>
      <c r="D101" s="125" t="str">
        <f>VLOOKUP($B101,Varios!$A$6:$H$117,2,FALSE)</f>
        <v>Cerco olímpico alambre romboidal</v>
      </c>
      <c r="E101" s="123" t="str">
        <f>VLOOKUP($B101,Varios!$A$6:$H$117,8,FALSE)</f>
        <v>m</v>
      </c>
      <c r="F101" s="218">
        <f>VLOOKUP($B101,Varios!$A$6:$H$117,7,FALSE)</f>
        <v>92192.149508970877</v>
      </c>
    </row>
    <row r="102" spans="1:6" ht="12.75" customHeight="1" x14ac:dyDescent="0.25">
      <c r="A102" s="126">
        <v>98</v>
      </c>
      <c r="B102" s="120" t="s">
        <v>1098</v>
      </c>
      <c r="C102" s="121" t="str">
        <f>Varios!$B$4</f>
        <v>17 - Varios</v>
      </c>
      <c r="D102" s="122" t="str">
        <f>VLOOKUP($B102,Varios!$A$6:$H$117,2,FALSE)</f>
        <v>Mesada de granito recons. c/bacha y pileta lavar</v>
      </c>
      <c r="E102" s="120" t="str">
        <f>VLOOKUP($B102,Varios!$A$6:$H$117,8,FALSE)</f>
        <v>gl</v>
      </c>
      <c r="F102" s="217">
        <f>VLOOKUP($B102,Varios!$A$6:$H$117,7,FALSE)</f>
        <v>479175.90789879684</v>
      </c>
    </row>
    <row r="103" spans="1:6" ht="12.75" customHeight="1" x14ac:dyDescent="0.25">
      <c r="A103" s="126">
        <v>99</v>
      </c>
      <c r="B103" s="123" t="s">
        <v>1099</v>
      </c>
      <c r="C103" s="124" t="str">
        <f>Varios!$B$4</f>
        <v>17 - Varios</v>
      </c>
      <c r="D103" s="125" t="str">
        <f>VLOOKUP($B103,Varios!$A$6:$H$117,2,FALSE)</f>
        <v>Forestación</v>
      </c>
      <c r="E103" s="123" t="str">
        <f>VLOOKUP($B103,Varios!$A$6:$H$117,8,FALSE)</f>
        <v>gl</v>
      </c>
      <c r="F103" s="218">
        <f>VLOOKUP($B103,Varios!$A$6:$H$117,7,FALSE)</f>
        <v>8156.7819554613379</v>
      </c>
    </row>
    <row r="104" spans="1:6" ht="12.75" customHeight="1" x14ac:dyDescent="0.25">
      <c r="A104" s="126">
        <v>100</v>
      </c>
      <c r="B104" s="120" t="s">
        <v>1100</v>
      </c>
      <c r="C104" s="121" t="str">
        <f>Varios!$B$4</f>
        <v>17 - Varios</v>
      </c>
      <c r="D104" s="122" t="str">
        <f>VLOOKUP($B104,Varios!$A$6:$H$117,2,FALSE)</f>
        <v>Pérgolas</v>
      </c>
      <c r="E104" s="120" t="str">
        <f>VLOOKUP($B104,Varios!$A$6:$H$117,8,FALSE)</f>
        <v>gl</v>
      </c>
      <c r="F104" s="217">
        <f>VLOOKUP($B104,Varios!$A$6:$H$117,7,FALSE)</f>
        <v>564291.13396817364</v>
      </c>
    </row>
    <row r="105" spans="1:6" ht="12.75" customHeight="1" x14ac:dyDescent="0.25">
      <c r="A105" s="126">
        <v>101</v>
      </c>
      <c r="B105" s="123" t="s">
        <v>1101</v>
      </c>
      <c r="C105" s="124" t="str">
        <f>Varios!$B$4</f>
        <v>17 - Varios</v>
      </c>
      <c r="D105" s="125" t="str">
        <f>VLOOKUP($B105,Varios!$A$6:$H$117,2,FALSE)</f>
        <v>Limpieza final de obra</v>
      </c>
      <c r="E105" s="123" t="str">
        <f>VLOOKUP($B105,Varios!$A$6:$H$117,8,FALSE)</f>
        <v>m2</v>
      </c>
      <c r="F105" s="218">
        <f>VLOOKUP($B105,Varios!$A$6:$H$117,7,FALSE)</f>
        <v>1825.1719058589144</v>
      </c>
    </row>
    <row r="106" spans="1:6" ht="12.75" customHeight="1" x14ac:dyDescent="0.25">
      <c r="A106" s="126">
        <v>102</v>
      </c>
      <c r="B106" s="120" t="s">
        <v>1102</v>
      </c>
      <c r="C106" s="121" t="str">
        <f>Varios!$B$4</f>
        <v>17 - Varios</v>
      </c>
      <c r="D106" s="122" t="str">
        <f>VLOOKUP($B106,Varios!$A$6:$H$117,2,FALSE)</f>
        <v>Documentación técnica</v>
      </c>
      <c r="E106" s="120" t="str">
        <f>VLOOKUP($B106,Varios!$A$6:$H$117,8,FALSE)</f>
        <v>u</v>
      </c>
      <c r="F106" s="217">
        <f>VLOOKUP($B106,Varios!$A$6:$H$117,7,FALSE)</f>
        <v>916527.07704554778</v>
      </c>
    </row>
    <row r="107" spans="1:6" ht="12.75" customHeight="1" x14ac:dyDescent="0.25">
      <c r="A107" s="126">
        <v>103</v>
      </c>
      <c r="B107" s="123" t="s">
        <v>1103</v>
      </c>
      <c r="C107" s="124" t="str">
        <f>Varios!$B$4</f>
        <v>17 - Varios</v>
      </c>
      <c r="D107" s="125" t="str">
        <f>VLOOKUP($B107,Varios!$A$6:$H$117,2,FALSE)</f>
        <v>Hormigón simple 350 kg</v>
      </c>
      <c r="E107" s="123" t="str">
        <f>VLOOKUP($B107,Varios!$A$6:$H$117,8,FALSE)</f>
        <v>m3</v>
      </c>
      <c r="F107" s="218">
        <f>VLOOKUP($B107,Varios!$A$6:$H$117,7,FALSE)</f>
        <v>302612.31056320335</v>
      </c>
    </row>
    <row r="108" spans="1:6" ht="12.75" customHeight="1" x14ac:dyDescent="0.25">
      <c r="A108" s="126">
        <v>104</v>
      </c>
      <c r="B108" s="120" t="s">
        <v>1104</v>
      </c>
      <c r="C108" s="121" t="str">
        <f>Varios!$B$4</f>
        <v>17 - Varios</v>
      </c>
      <c r="D108" s="122" t="str">
        <f>VLOOKUP($B108,Varios!$A$6:$H$117,2,FALSE)</f>
        <v>Instalación contra incendios edificios</v>
      </c>
      <c r="E108" s="120" t="str">
        <f>VLOOKUP($B108,Varios!$A$6:$H$117,8,FALSE)</f>
        <v>gl</v>
      </c>
      <c r="F108" s="217">
        <f>VLOOKUP($B108,Varios!$A$6:$H$117,7,FALSE)</f>
        <v>1028648.962265529</v>
      </c>
    </row>
    <row r="109" spans="1:6" ht="12.75" customHeight="1" x14ac:dyDescent="0.25">
      <c r="A109" s="126">
        <v>105</v>
      </c>
      <c r="B109" s="123" t="s">
        <v>1106</v>
      </c>
      <c r="C109" s="124" t="str">
        <f>Varios!$B$4</f>
        <v>17 - Varios</v>
      </c>
      <c r="D109" s="125" t="str">
        <f>VLOOKUP($B109,Varios!$A$6:$H$117,2,FALSE)</f>
        <v>Mesada de granito natural c/bacha</v>
      </c>
      <c r="E109" s="123" t="str">
        <f>VLOOKUP($B109,Varios!$A$6:$H$117,8,FALSE)</f>
        <v>gl</v>
      </c>
      <c r="F109" s="218">
        <f>VLOOKUP($B109,Varios!$A$6:$H$117,7,FALSE)</f>
        <v>756771.92720319505</v>
      </c>
    </row>
    <row r="110" spans="1:6" ht="12.75" customHeight="1" x14ac:dyDescent="0.25">
      <c r="A110" s="126">
        <v>106</v>
      </c>
      <c r="B110" s="120" t="s">
        <v>1117</v>
      </c>
      <c r="C110" s="121" t="str">
        <f>'Red Agua'!$B$4</f>
        <v>18 - Red de Agua</v>
      </c>
      <c r="D110" s="122" t="str">
        <f>VLOOKUP($B110,'Red Agua'!$A$6:$H$51,2,FALSE)</f>
        <v>PEAD  c/conexión hasta kit med</v>
      </c>
      <c r="E110" s="120" t="str">
        <f>VLOOKUP($B110,'Red Agua'!$A$6:$H$51,8,FALSE)</f>
        <v>m</v>
      </c>
      <c r="F110" s="217">
        <f>VLOOKUP($B110,'Red Agua'!$A$6:$H$51,7,FALSE)</f>
        <v>83831.092572692913</v>
      </c>
    </row>
    <row r="111" spans="1:6" ht="12.75" customHeight="1" x14ac:dyDescent="0.25">
      <c r="A111" s="126">
        <v>107</v>
      </c>
      <c r="B111" s="123" t="s">
        <v>1119</v>
      </c>
      <c r="C111" s="124" t="str">
        <f>'Red Agua'!$B$4</f>
        <v>18 - Red de Agua</v>
      </c>
      <c r="D111" s="125" t="str">
        <f>VLOOKUP($B111,'Red Agua'!$A$6:$H$51,2,FALSE)</f>
        <v>PEAD  s/conexión*</v>
      </c>
      <c r="E111" s="123" t="str">
        <f>VLOOKUP($B111,'Red Agua'!$A$6:$H$51,8,FALSE)</f>
        <v>m</v>
      </c>
      <c r="F111" s="218">
        <f>VLOOKUP($B111,'Red Agua'!$A$6:$H$51,7,FALSE)</f>
        <v>74680.861064387849</v>
      </c>
    </row>
    <row r="112" spans="1:6" ht="12.75" customHeight="1" x14ac:dyDescent="0.25">
      <c r="A112" s="126">
        <v>108</v>
      </c>
      <c r="B112" s="120" t="s">
        <v>1120</v>
      </c>
      <c r="C112" s="121" t="str">
        <f>'Red Agua'!$B$4</f>
        <v>18 - Red de Agua</v>
      </c>
      <c r="D112" s="122" t="str">
        <f>VLOOKUP($B112,'Red Agua'!$A$6:$H$51,2,FALSE)</f>
        <v>Comando y Equipo Bombeo</v>
      </c>
      <c r="E112" s="120" t="str">
        <f>VLOOKUP($B112,'Red Agua'!$A$6:$H$51,8,FALSE)</f>
        <v>gl</v>
      </c>
      <c r="F112" s="217">
        <f>VLOOKUP($B112,'Red Agua'!$A$6:$H$51,7,FALSE)</f>
        <v>24252935.628091279</v>
      </c>
    </row>
    <row r="113" spans="1:7" ht="12.75" customHeight="1" x14ac:dyDescent="0.25">
      <c r="A113" s="126">
        <v>109</v>
      </c>
      <c r="B113" s="123" t="s">
        <v>1124</v>
      </c>
      <c r="C113" s="124" t="str">
        <f>'Red Cloaca'!$B$4</f>
        <v>19 - Red de Cloaca</v>
      </c>
      <c r="D113" s="125" t="str">
        <f>VLOOKUP($B113,'Red Cloaca'!$A$6:$H$33,2,FALSE)</f>
        <v>de PVC c/conexión</v>
      </c>
      <c r="E113" s="123" t="str">
        <f>VLOOKUP($B113,'Red Cloaca'!$A$6:$H$33,8,FALSE)</f>
        <v>m</v>
      </c>
      <c r="F113" s="218">
        <f>VLOOKUP($B113,'Red Cloaca'!$A$6:$H$33,7,FALSE)</f>
        <v>129277.14703269789</v>
      </c>
    </row>
    <row r="114" spans="1:7" ht="12.75" customHeight="1" x14ac:dyDescent="0.25">
      <c r="A114" s="126">
        <v>110</v>
      </c>
      <c r="B114" s="120" t="s">
        <v>1126</v>
      </c>
      <c r="C114" s="121" t="str">
        <f>'Red Cloaca'!$B$4</f>
        <v>19 - Red de Cloaca</v>
      </c>
      <c r="D114" s="122" t="str">
        <f>VLOOKUP($B114,'Red Cloaca'!$A$6:$H$33,2,FALSE)</f>
        <v>de PVC s/conexión</v>
      </c>
      <c r="E114" s="120" t="str">
        <f>VLOOKUP($B114,'Red Cloaca'!$A$6:$H$33,8,FALSE)</f>
        <v>m</v>
      </c>
      <c r="F114" s="217">
        <f>VLOOKUP($B114,'Red Cloaca'!$A$6:$H$33,7,FALSE)</f>
        <v>104139.63533212728</v>
      </c>
    </row>
    <row r="115" spans="1:7" ht="12.75" customHeight="1" x14ac:dyDescent="0.25">
      <c r="A115" s="126">
        <v>111</v>
      </c>
      <c r="B115" s="123" t="s">
        <v>1142</v>
      </c>
      <c r="C115" s="124" t="str">
        <f>'Red Gas'!$B$4</f>
        <v>20 - Red de Gas</v>
      </c>
      <c r="D115" s="125" t="str">
        <f>VLOOKUP($B115,'Red Gas'!$A$6:$H$15,2,FALSE)</f>
        <v>PEAD  varios Ø MM</v>
      </c>
      <c r="E115" s="123" t="str">
        <f>VLOOKUP($B115,'Red Gas'!$A$6:$H$15,8,FALSE)</f>
        <v>m</v>
      </c>
      <c r="F115" s="218">
        <f>VLOOKUP($B115,'Red Gas'!$A$6:$H$15,7,FALSE)</f>
        <v>57798.64405813715</v>
      </c>
    </row>
    <row r="116" spans="1:7" ht="12.75" customHeight="1" x14ac:dyDescent="0.25">
      <c r="A116" s="126">
        <v>112</v>
      </c>
      <c r="B116" s="120" t="s">
        <v>1128</v>
      </c>
      <c r="C116" s="121" t="str">
        <f>'Red Elect'!$B$6</f>
        <v>21.1 S.E.T.A.</v>
      </c>
      <c r="D116" s="122" t="str">
        <f>VLOOKUP($B116,'Red Elect'!$A$8:$H$81,2,FALSE)</f>
        <v xml:space="preserve">Construcción de SETA 315 Kva. </v>
      </c>
      <c r="E116" s="120" t="str">
        <f>VLOOKUP($B116,'Red Elect'!$A$8:$H$81,8,FALSE)</f>
        <v>u</v>
      </c>
      <c r="F116" s="217">
        <f>VLOOKUP($B116,'Red Elect'!$A$8:$H$81,7,FALSE)</f>
        <v>54630331.568846308</v>
      </c>
    </row>
    <row r="117" spans="1:7" ht="12.75" customHeight="1" x14ac:dyDescent="0.25">
      <c r="A117" s="126">
        <v>113</v>
      </c>
      <c r="B117" s="123" t="s">
        <v>1129</v>
      </c>
      <c r="C117" s="124" t="str">
        <f>'Red Elect'!$B$27</f>
        <v>21.2 RED DE MEDIA TENSION</v>
      </c>
      <c r="D117" s="125" t="str">
        <f>VLOOKUP($B117,'Red Elect'!$A$8:$H$81,2,FALSE)</f>
        <v>Tendido de Red Media Tensión</v>
      </c>
      <c r="E117" s="123" t="str">
        <f>VLOOKUP($B117,'Red Elect'!$A$8:$H$81,8,FALSE)</f>
        <v>gl</v>
      </c>
      <c r="F117" s="218">
        <f>VLOOKUP($B117,'Red Elect'!$A$8:$H$81,7,FALSE)</f>
        <v>6861539.1262275036</v>
      </c>
    </row>
    <row r="118" spans="1:7" ht="12.75" customHeight="1" x14ac:dyDescent="0.25">
      <c r="A118" s="126">
        <v>114</v>
      </c>
      <c r="B118" s="120" t="s">
        <v>1130</v>
      </c>
      <c r="C118" s="121" t="str">
        <f>'Red Elect'!$B$47</f>
        <v>21.3 RED DE BAJA TENSION</v>
      </c>
      <c r="D118" s="122" t="str">
        <f>VLOOKUP($B118,'Red Elect'!$A$8:$H$81,2,FALSE)</f>
        <v>Tendido baja tensión</v>
      </c>
      <c r="E118" s="120" t="str">
        <f>VLOOKUP($B118,'Red Elect'!$A$8:$H$81,8,FALSE)</f>
        <v>gl</v>
      </c>
      <c r="F118" s="217">
        <f>VLOOKUP($B118,'Red Elect'!$A$8:$H$81,7,FALSE)</f>
        <v>5525002.9884820385</v>
      </c>
    </row>
    <row r="119" spans="1:7" ht="12.75" customHeight="1" x14ac:dyDescent="0.25">
      <c r="A119" s="126">
        <v>115</v>
      </c>
      <c r="B119" s="123" t="s">
        <v>1131</v>
      </c>
      <c r="C119" s="124" t="str">
        <f>'Red Elect'!$B$70</f>
        <v>21.4 ALUMBRADO PUBLICO</v>
      </c>
      <c r="D119" s="125" t="str">
        <f>VLOOKUP($B119,'Red Elect'!$A$8:$H$81,2,FALSE)</f>
        <v>Alumbrado público p/barrios</v>
      </c>
      <c r="E119" s="123" t="str">
        <f>VLOOKUP($B119,'Red Elect'!$A$8:$H$81,8,FALSE)</f>
        <v>gl</v>
      </c>
      <c r="F119" s="218">
        <f>VLOOKUP($B119,'Red Elect'!$A$8:$H$81,7,FALSE)</f>
        <v>27234768.305358525</v>
      </c>
    </row>
    <row r="120" spans="1:7" ht="12.75" customHeight="1" x14ac:dyDescent="0.25">
      <c r="A120" s="126">
        <v>116</v>
      </c>
      <c r="B120" s="120" t="s">
        <v>1145</v>
      </c>
      <c r="C120" s="121" t="str">
        <f>'Red Vial'!$B$4</f>
        <v>22 - Red Vial</v>
      </c>
      <c r="D120" s="122" t="str">
        <f>VLOOKUP($B120,'Red Vial'!$A$6:$H$61,2,FALSE)</f>
        <v>Cordón cuneta de HºAº</v>
      </c>
      <c r="E120" s="120" t="str">
        <f>VLOOKUP($B120,'Red Vial'!$A$6:$H$61,8,FALSE)</f>
        <v>m</v>
      </c>
      <c r="F120" s="217">
        <f>VLOOKUP($B120,'Red Vial'!$A$6:$H$61,7,FALSE)</f>
        <v>52691.826924302266</v>
      </c>
    </row>
    <row r="121" spans="1:7" ht="12.75" customHeight="1" x14ac:dyDescent="0.25">
      <c r="A121" s="126">
        <v>117</v>
      </c>
      <c r="B121" s="123" t="s">
        <v>1146</v>
      </c>
      <c r="C121" s="124" t="str">
        <f>'Red Vial'!$B$4</f>
        <v>22 - Red Vial</v>
      </c>
      <c r="D121" s="125" t="str">
        <f>VLOOKUP($B121,'Red Vial'!$A$6:$H$61,2,FALSE)</f>
        <v>Pavimento articulado c/sub-base</v>
      </c>
      <c r="E121" s="123" t="str">
        <f>VLOOKUP($B121,'Red Vial'!$A$6:$H$61,8,FALSE)</f>
        <v>m2</v>
      </c>
      <c r="F121" s="218">
        <f>VLOOKUP($B121,'Red Vial'!$A$6:$H$61,7,FALSE)</f>
        <v>52204.616052085126</v>
      </c>
    </row>
    <row r="122" spans="1:7" ht="12.75" customHeight="1" x14ac:dyDescent="0.25">
      <c r="A122" s="126">
        <v>118</v>
      </c>
      <c r="B122" s="120" t="s">
        <v>1147</v>
      </c>
      <c r="C122" s="121" t="str">
        <f>'Red Vial'!$B$4</f>
        <v>22 - Red Vial</v>
      </c>
      <c r="D122" s="122" t="str">
        <f>VLOOKUP($B122,'Red Vial'!$A$6:$H$61,2,FALSE)</f>
        <v>Pavimento de hormigón e = 0.15</v>
      </c>
      <c r="E122" s="120" t="str">
        <f>VLOOKUP($B122,'Red Vial'!$A$6:$H$61,8,FALSE)</f>
        <v>m2</v>
      </c>
      <c r="F122" s="217">
        <f>VLOOKUP($B122,'Red Vial'!$A$6:$H$61,7,FALSE)</f>
        <v>72999.952219644591</v>
      </c>
    </row>
    <row r="123" spans="1:7" ht="12.75" customHeight="1" x14ac:dyDescent="0.25">
      <c r="A123" s="126">
        <v>119</v>
      </c>
      <c r="B123" s="123" t="s">
        <v>1148</v>
      </c>
      <c r="C123" s="124" t="str">
        <f>'Red Vial'!$B$4</f>
        <v>22 - Red Vial</v>
      </c>
      <c r="D123" s="125" t="str">
        <f>VLOOKUP($B123,'Red Vial'!$A$6:$H$61,2,FALSE)</f>
        <v>Enripiado e = 10 cm</v>
      </c>
      <c r="E123" s="123" t="str">
        <f>VLOOKUP($B123,'Red Vial'!$A$6:$H$61,8,FALSE)</f>
        <v>m2</v>
      </c>
      <c r="F123" s="218">
        <f>VLOOKUP($B123,'Red Vial'!$A$6:$H$61,7,FALSE)</f>
        <v>12545.119592296283</v>
      </c>
    </row>
    <row r="124" spans="1:7" x14ac:dyDescent="0.25">
      <c r="C124" s="36"/>
      <c r="F124" s="219"/>
    </row>
    <row r="125" spans="1:7" x14ac:dyDescent="0.25">
      <c r="C125" s="36"/>
      <c r="F125" s="219"/>
      <c r="G125" s="54"/>
    </row>
    <row r="126" spans="1:7" s="52" customFormat="1" ht="18" customHeight="1" x14ac:dyDescent="0.2">
      <c r="A126" s="42" t="str">
        <f>Dolar!$B$4</f>
        <v>23 - Dólar</v>
      </c>
      <c r="B126" s="51"/>
      <c r="E126" s="53"/>
      <c r="F126" s="219"/>
    </row>
    <row r="127" spans="1:7" s="52" customFormat="1" ht="27" customHeight="1" x14ac:dyDescent="0.2">
      <c r="A127" s="315" t="s">
        <v>906</v>
      </c>
      <c r="B127" s="315"/>
      <c r="C127" s="316" t="s">
        <v>2020</v>
      </c>
      <c r="D127" s="316"/>
      <c r="E127" s="318" t="s">
        <v>921</v>
      </c>
      <c r="F127" s="318"/>
      <c r="G127" s="318"/>
    </row>
    <row r="128" spans="1:7" x14ac:dyDescent="0.25">
      <c r="A128" s="313" t="s">
        <v>43</v>
      </c>
      <c r="B128" s="314"/>
      <c r="C128" s="36" t="str">
        <f>Dolar!$B$4</f>
        <v>23 - Dólar</v>
      </c>
      <c r="D128" s="58" t="str">
        <f>VLOOKUP($A128,Dolar!$B$8:$L$8,2,FALSE)</f>
        <v>COTIZACIÓN DÓLAR PROMED. MENSUAL</v>
      </c>
      <c r="E128" s="57" t="str">
        <f>VLOOKUP($A128,Dolar!$B$8:$L$8,10,FALSE)</f>
        <v>$</v>
      </c>
      <c r="F128" s="317">
        <f>VLOOKUP($A128,Dolar!$B$8:$L$8,11,FALSE)</f>
        <v>1472.3809523809509</v>
      </c>
      <c r="G128" s="317"/>
    </row>
    <row r="129" spans="1:7" x14ac:dyDescent="0.25">
      <c r="B129" s="57"/>
      <c r="C129" s="119"/>
      <c r="D129" s="58"/>
      <c r="E129" s="57"/>
      <c r="F129" s="219"/>
    </row>
    <row r="130" spans="1:7" x14ac:dyDescent="0.25">
      <c r="C130" s="36"/>
      <c r="F130" s="219"/>
    </row>
    <row r="131" spans="1:7" x14ac:dyDescent="0.25">
      <c r="C131" s="36"/>
      <c r="F131" s="219"/>
    </row>
    <row r="132" spans="1:7" ht="15.75" x14ac:dyDescent="0.25">
      <c r="A132" s="42" t="str">
        <f>Flete!B4</f>
        <v>24 - Flete carretero</v>
      </c>
      <c r="F132" s="220"/>
    </row>
    <row r="134" spans="1:7" x14ac:dyDescent="0.25">
      <c r="D134" s="199" t="s">
        <v>1162</v>
      </c>
      <c r="E134" s="56" t="s">
        <v>1163</v>
      </c>
      <c r="F134" s="221" t="s">
        <v>1162</v>
      </c>
      <c r="G134" s="56" t="s">
        <v>1163</v>
      </c>
    </row>
    <row r="135" spans="1:7" x14ac:dyDescent="0.25">
      <c r="D135" s="200">
        <v>10</v>
      </c>
      <c r="E135" s="94">
        <f>VLOOKUP($D135,Flete!$O$6:$AA$47,13,FALSE)</f>
        <v>1956.1483081222927</v>
      </c>
      <c r="F135" s="222">
        <v>180</v>
      </c>
      <c r="G135" s="94">
        <f>VLOOKUP($F135,Flete!$O$6:$AA$47,13,FALSE)</f>
        <v>349.65324847888439</v>
      </c>
    </row>
    <row r="136" spans="1:7" x14ac:dyDescent="0.25">
      <c r="D136" s="200">
        <v>15</v>
      </c>
      <c r="E136" s="94">
        <f>VLOOKUP($D136,Flete!$O$6:$AA$47,13,FALSE)</f>
        <v>1475.4347504828097</v>
      </c>
      <c r="F136" s="222">
        <v>190</v>
      </c>
      <c r="G136" s="94">
        <f>VLOOKUP($F136,Flete!$O$6:$AA$47,13,FALSE)</f>
        <v>345.2354667232924</v>
      </c>
    </row>
    <row r="137" spans="1:7" x14ac:dyDescent="0.25">
      <c r="D137" s="200">
        <v>20</v>
      </c>
      <c r="E137" s="94">
        <f>VLOOKUP($D137,Flete!$O$6:$AA$47,13,FALSE)</f>
        <v>1235.0779716630682</v>
      </c>
      <c r="F137" s="222">
        <v>200</v>
      </c>
      <c r="G137" s="94">
        <f>VLOOKUP($F137,Flete!$O$6:$AA$47,13,FALSE)</f>
        <v>341.25946314325961</v>
      </c>
    </row>
    <row r="138" spans="1:7" x14ac:dyDescent="0.25">
      <c r="D138" s="200">
        <v>25</v>
      </c>
      <c r="E138" s="94">
        <f>VLOOKUP($D138,Flete!$O$6:$AA$47,13,FALSE)</f>
        <v>1090.8639043712233</v>
      </c>
      <c r="F138" s="222">
        <v>210</v>
      </c>
      <c r="G138" s="94">
        <f>VLOOKUP($F138,Flete!$O$6:$AA$47,13,FALSE)</f>
        <v>337.66212657084913</v>
      </c>
    </row>
    <row r="139" spans="1:7" x14ac:dyDescent="0.25">
      <c r="D139" s="200">
        <v>30</v>
      </c>
      <c r="E139" s="94">
        <f>VLOOKUP($D139,Flete!$O$6:$AA$47,13,FALSE)</f>
        <v>994.72119284332655</v>
      </c>
      <c r="F139" s="222">
        <v>220</v>
      </c>
      <c r="G139" s="94">
        <f>VLOOKUP($F139,Flete!$O$6:$AA$47,13,FALSE)</f>
        <v>334.39182059593031</v>
      </c>
    </row>
    <row r="140" spans="1:7" x14ac:dyDescent="0.25">
      <c r="D140" s="200">
        <v>35</v>
      </c>
      <c r="E140" s="94">
        <f>VLOOKUP($D140,Flete!$O$6:$AA$47,13,FALSE)</f>
        <v>926.04782746625767</v>
      </c>
      <c r="F140" s="222">
        <v>230</v>
      </c>
      <c r="G140" s="94">
        <f>VLOOKUP($F140,Flete!$O$6:$AA$47,13,FALSE)</f>
        <v>331.40588905361318</v>
      </c>
    </row>
    <row r="141" spans="1:7" x14ac:dyDescent="0.25">
      <c r="D141" s="200">
        <v>40</v>
      </c>
      <c r="E141" s="94">
        <f>VLOOKUP($D141,Flete!$O$6:$AA$47,13,FALSE)</f>
        <v>874.54280343345579</v>
      </c>
      <c r="F141" s="222">
        <v>240</v>
      </c>
      <c r="G141" s="94">
        <f>VLOOKUP($F141,Flete!$O$6:$AA$47,13,FALSE)</f>
        <v>328.66878513982255</v>
      </c>
    </row>
    <row r="142" spans="1:7" x14ac:dyDescent="0.25">
      <c r="D142" s="200">
        <v>45</v>
      </c>
      <c r="E142" s="94">
        <f>VLOOKUP($D142,Flete!$O$6:$AA$47,13,FALSE)</f>
        <v>834.48334029683224</v>
      </c>
      <c r="F142" s="222">
        <v>250</v>
      </c>
      <c r="G142" s="94">
        <f>VLOOKUP($F142,Flete!$O$6:$AA$47,13,FALSE)</f>
        <v>326.15064953913515</v>
      </c>
    </row>
    <row r="143" spans="1:7" x14ac:dyDescent="0.25">
      <c r="D143" s="200">
        <v>50</v>
      </c>
      <c r="E143" s="94">
        <f>VLOOKUP($D143,Flete!$O$6:$AA$47,13,FALSE)</f>
        <v>802.43576978753333</v>
      </c>
      <c r="F143" s="222">
        <v>260</v>
      </c>
      <c r="G143" s="94">
        <f>VLOOKUP($F143,Flete!$O$6:$AA$47,13,FALSE)</f>
        <v>323.82621667696208</v>
      </c>
    </row>
    <row r="144" spans="1:7" x14ac:dyDescent="0.25">
      <c r="D144" s="200">
        <v>60</v>
      </c>
      <c r="E144" s="94">
        <f>VLOOKUP($D144,Flete!$O$6:$AA$47,13,FALSE)</f>
        <v>529.2146819671741</v>
      </c>
      <c r="F144" s="222">
        <v>280</v>
      </c>
      <c r="G144" s="94">
        <f>VLOOKUP($F144,Flete!$O$6:$AA$47,13,FALSE)</f>
        <v>319.67544370879602</v>
      </c>
    </row>
    <row r="145" spans="4:7" x14ac:dyDescent="0.25">
      <c r="D145" s="200">
        <v>70</v>
      </c>
      <c r="E145" s="94">
        <f>VLOOKUP($D145,Flete!$O$6:$AA$47,13,FALSE)</f>
        <v>492.19794778094342</v>
      </c>
      <c r="F145" s="222">
        <v>300</v>
      </c>
      <c r="G145" s="94">
        <f>VLOOKUP($F145,Flete!$O$6:$AA$47,13,FALSE)</f>
        <v>316.07810713638548</v>
      </c>
    </row>
    <row r="146" spans="4:7" x14ac:dyDescent="0.25">
      <c r="D146" s="200">
        <v>80</v>
      </c>
      <c r="E146" s="94">
        <f>VLOOKUP($D146,Flete!$O$6:$AA$47,13,FALSE)</f>
        <v>464.43539714127053</v>
      </c>
      <c r="F146" s="222">
        <v>320</v>
      </c>
      <c r="G146" s="94">
        <f>VLOOKUP($F146,Flete!$O$6:$AA$47,13,FALSE)</f>
        <v>312.93043763552618</v>
      </c>
    </row>
    <row r="147" spans="4:7" x14ac:dyDescent="0.25">
      <c r="D147" s="200">
        <v>90</v>
      </c>
      <c r="E147" s="94">
        <f>VLOOKUP($D147,Flete!$O$6:$AA$47,13,FALSE)</f>
        <v>442.84230219930276</v>
      </c>
      <c r="F147" s="222">
        <v>340</v>
      </c>
      <c r="G147" s="94">
        <f>VLOOKUP($F147,Flete!$O$6:$AA$47,13,FALSE)</f>
        <v>310.15308219359156</v>
      </c>
    </row>
    <row r="148" spans="4:7" x14ac:dyDescent="0.25">
      <c r="D148" s="200">
        <v>100</v>
      </c>
      <c r="E148" s="94">
        <f>VLOOKUP($D148,Flete!$O$6:$AA$47,13,FALSE)</f>
        <v>425.56782624572855</v>
      </c>
      <c r="F148" s="222">
        <v>360</v>
      </c>
      <c r="G148" s="94">
        <f>VLOOKUP($F148,Flete!$O$6:$AA$47,13,FALSE)</f>
        <v>307.68432180076081</v>
      </c>
    </row>
    <row r="149" spans="4:7" x14ac:dyDescent="0.25">
      <c r="D149" s="200">
        <v>110</v>
      </c>
      <c r="E149" s="94">
        <f>VLOOKUP($D149,Flete!$O$6:$AA$47,13,FALSE)</f>
        <v>411.43416410189502</v>
      </c>
      <c r="F149" s="222">
        <v>380</v>
      </c>
      <c r="G149" s="94">
        <f>VLOOKUP($F149,Flete!$O$6:$AA$47,13,FALSE)</f>
        <v>305.47543092296479</v>
      </c>
    </row>
    <row r="150" spans="4:7" x14ac:dyDescent="0.25">
      <c r="D150" s="200">
        <v>120</v>
      </c>
      <c r="E150" s="94">
        <f>VLOOKUP($D150,Flete!$O$6:$AA$47,13,FALSE)</f>
        <v>399.65611231536718</v>
      </c>
      <c r="F150" s="222">
        <v>400</v>
      </c>
      <c r="G150" s="94">
        <f>VLOOKUP($F150,Flete!$O$6:$AA$47,13,FALSE)</f>
        <v>303.48742913294836</v>
      </c>
    </row>
    <row r="151" spans="4:7" x14ac:dyDescent="0.25">
      <c r="D151" s="200">
        <v>130</v>
      </c>
      <c r="E151" s="94">
        <f>VLOOKUP($D151,Flete!$O$6:$AA$47,13,FALSE)</f>
        <v>389.69006849599737</v>
      </c>
      <c r="F151" s="222">
        <v>420</v>
      </c>
      <c r="G151" s="94">
        <f>VLOOKUP($F151,Flete!$O$6:$AA$47,13,FALSE)</f>
        <v>301.68876084674309</v>
      </c>
    </row>
    <row r="152" spans="4:7" x14ac:dyDescent="0.25">
      <c r="D152" s="200">
        <v>140</v>
      </c>
      <c r="E152" s="94">
        <f>VLOOKUP($D152,Flete!$O$6:$AA$47,13,FALSE)</f>
        <v>381.14774522225184</v>
      </c>
      <c r="F152" s="222">
        <v>440</v>
      </c>
      <c r="G152" s="94">
        <f>VLOOKUP($F152,Flete!$O$6:$AA$47,13,FALSE)</f>
        <v>300.05360785928372</v>
      </c>
    </row>
    <row r="153" spans="4:7" x14ac:dyDescent="0.25">
      <c r="D153" s="200">
        <v>150</v>
      </c>
      <c r="E153" s="94">
        <f>VLOOKUP($D153,Flete!$O$6:$AA$47,13,FALSE)</f>
        <v>366.44081915013373</v>
      </c>
      <c r="F153" s="222">
        <v>460</v>
      </c>
      <c r="G153" s="94">
        <f>VLOOKUP($F153,Flete!$O$6:$AA$47,13,FALSE)</f>
        <v>298.56064208812518</v>
      </c>
    </row>
    <row r="154" spans="4:7" x14ac:dyDescent="0.25">
      <c r="D154" s="200">
        <v>160</v>
      </c>
      <c r="E154" s="94">
        <f>VLOOKUP($D154,Flete!$O$6:$AA$47,13,FALSE)</f>
        <v>360.14548014841529</v>
      </c>
      <c r="F154" s="222">
        <v>480</v>
      </c>
      <c r="G154" s="94">
        <f>VLOOKUP($F154,Flete!$O$6:$AA$47,13,FALSE)</f>
        <v>297.1920901312298</v>
      </c>
    </row>
    <row r="155" spans="4:7" x14ac:dyDescent="0.25">
      <c r="D155" s="201">
        <v>170</v>
      </c>
      <c r="E155" s="95">
        <f>VLOOKUP($D155,Flete!$O$6:$AA$47,13,FALSE)</f>
        <v>354.59076926454605</v>
      </c>
      <c r="F155" s="223">
        <v>500</v>
      </c>
      <c r="G155" s="95">
        <f>VLOOKUP($F155,Flete!$O$6:$AA$47,13,FALSE)</f>
        <v>295.93302233088616</v>
      </c>
    </row>
  </sheetData>
  <mergeCells count="7">
    <mergeCell ref="A2:F2"/>
    <mergeCell ref="A3:F3"/>
    <mergeCell ref="A128:B128"/>
    <mergeCell ref="A127:B127"/>
    <mergeCell ref="C127:D127"/>
    <mergeCell ref="F128:G128"/>
    <mergeCell ref="E127:G127"/>
  </mergeCells>
  <pageMargins left="0.78740157480314965" right="0" top="0.74803149606299213" bottom="0.55118110236220474" header="0.31496062992125984" footer="0.31496062992125984"/>
  <pageSetup paperSize="9" scale="76" fitToHeight="4" orientation="portrait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48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6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6" t="str">
        <f>'PT ORGANISMOS'!A2</f>
        <v>Precios de ENERO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1069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1070</v>
      </c>
      <c r="B6" s="42" t="s">
        <v>1074</v>
      </c>
      <c r="C6" s="11"/>
      <c r="D6" s="45" t="s">
        <v>913</v>
      </c>
      <c r="E6" s="43" t="str">
        <f>A6</f>
        <v>0.63.00.A</v>
      </c>
      <c r="F6" s="45" t="s">
        <v>920</v>
      </c>
      <c r="G6" s="44">
        <f>SUM(G8:G17)</f>
        <v>2134829.1185492584</v>
      </c>
      <c r="H6" s="8" t="s">
        <v>0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59</v>
      </c>
      <c r="B9" s="39" t="str">
        <f>VLOOKUP($A9,'PT ORGANISMOS'!$B$5:$H$1025,4,FALSE)</f>
        <v>el.072</v>
      </c>
      <c r="C9" s="7" t="str">
        <f>VLOOKUP($A9,'PT ORGANISMOS'!$B$5:$H$1025,3,FALSE)</f>
        <v>CAÑO SEMIPESADO 5/8" X 3 M.</v>
      </c>
      <c r="D9" s="8" t="str">
        <f>VLOOKUP($A9,'PT ORGANISMOS'!$B$5:$H$1025,7,FALSE)</f>
        <v>u</v>
      </c>
      <c r="E9" s="12">
        <v>63.72</v>
      </c>
      <c r="F9" s="22">
        <f>VLOOKUP($B9,IN_01_26!$B:$E,4,)</f>
        <v>15300.333857783251</v>
      </c>
      <c r="G9" s="13">
        <f>F9*E9</f>
        <v>974937.27341794875</v>
      </c>
      <c r="H9" s="8"/>
    </row>
    <row r="10" spans="1:8" s="2" customFormat="1" ht="13.5" customHeight="1" x14ac:dyDescent="0.25">
      <c r="A10" s="27">
        <v>58</v>
      </c>
      <c r="B10" s="39" t="str">
        <f>VLOOKUP($A10,'PT ORGANISMOS'!$B$5:$H$1025,4,FALSE)</f>
        <v>el.060</v>
      </c>
      <c r="C10" s="7" t="str">
        <f>VLOOKUP($A10,'PT ORGANISMOS'!$B$5:$H$1025,3,FALSE)</f>
        <v>CAJA RECTANGULAR 10 X 5 X 4.5</v>
      </c>
      <c r="D10" s="8" t="str">
        <f>VLOOKUP($A10,'PT ORGANISMOS'!$B$5:$H$1025,7,FALSE)</f>
        <v>u</v>
      </c>
      <c r="E10" s="12">
        <v>53.35</v>
      </c>
      <c r="F10" s="22">
        <f>VLOOKUP($B10,IN_01_26!$B:$E,4,)</f>
        <v>1148.4356552073498</v>
      </c>
      <c r="G10" s="13">
        <f>F10*E10</f>
        <v>61269.042205312115</v>
      </c>
      <c r="H10" s="8"/>
    </row>
    <row r="11" spans="1:8" s="2" customFormat="1" ht="13.5" customHeight="1" x14ac:dyDescent="0.25">
      <c r="A11" s="27">
        <v>61</v>
      </c>
      <c r="B11" s="39" t="str">
        <f>VLOOKUP($A11,'PT ORGANISMOS'!$B$5:$H$1025,4,FALSE)</f>
        <v>el.108</v>
      </c>
      <c r="C11" s="7" t="str">
        <f>VLOOKUP($A11,'PT ORGANISMOS'!$B$5:$H$1025,3,FALSE)</f>
        <v>LLAVE 1 PUNTO Y TOMA 10 A</v>
      </c>
      <c r="D11" s="8" t="str">
        <f>VLOOKUP($A11,'PT ORGANISMOS'!$B$5:$H$1025,7,FALSE)</f>
        <v>u</v>
      </c>
      <c r="E11" s="12">
        <v>13.73</v>
      </c>
      <c r="F11" s="22">
        <f>VLOOKUP($B11,IN_01_26!$B:$E,4,)</f>
        <v>6122.9810420105223</v>
      </c>
      <c r="G11" s="13">
        <f>F11*E11</f>
        <v>84068.529706804475</v>
      </c>
      <c r="H11" s="8"/>
    </row>
    <row r="12" spans="1:8" s="2" customFormat="1" ht="13.5" customHeight="1" x14ac:dyDescent="0.25">
      <c r="A12" s="27">
        <v>60</v>
      </c>
      <c r="B12" s="39" t="str">
        <f>VLOOKUP($A12,'PT ORGANISMOS'!$B$5:$H$1025,4,FALSE)</f>
        <v>el.100</v>
      </c>
      <c r="C12" s="7" t="str">
        <f>VLOOKUP($A12,'PT ORGANISMOS'!$B$5:$H$1025,3,FALSE)</f>
        <v>INTERRUPTOR TERMOMAGNÉTICO DIN 1X10 A</v>
      </c>
      <c r="D12" s="8" t="str">
        <f>VLOOKUP($A12,'PT ORGANISMOS'!$B$5:$H$1025,7,FALSE)</f>
        <v>u</v>
      </c>
      <c r="E12" s="12">
        <v>4.9000000000000004</v>
      </c>
      <c r="F12" s="22">
        <f>VLOOKUP($B12,IN_01_26!$B:$E,4,)</f>
        <v>8832.6818668460419</v>
      </c>
      <c r="G12" s="13">
        <f>F12*E12</f>
        <v>43280.141147545612</v>
      </c>
      <c r="H12" s="8"/>
    </row>
    <row r="13" spans="1:8" s="2" customFormat="1" ht="13.5" customHeight="1" x14ac:dyDescent="0.25">
      <c r="A13" s="27">
        <v>57</v>
      </c>
      <c r="B13" s="39" t="str">
        <f>VLOOKUP($A13,'PT ORGANISMOS'!$B$5:$H$1025,4,FALSE)</f>
        <v>el.023</v>
      </c>
      <c r="C13" s="7" t="str">
        <f>VLOOKUP($A13,'PT ORGANISMOS'!$B$5:$H$1025,3,FALSE)</f>
        <v>CABLE COBRE AISLADO 1 X 2.5 MM2.</v>
      </c>
      <c r="D13" s="8" t="str">
        <f>VLOOKUP($A13,'PT ORGANISMOS'!$B$5:$H$1025,7,FALSE)</f>
        <v>m</v>
      </c>
      <c r="E13" s="12">
        <v>132.75</v>
      </c>
      <c r="F13" s="22">
        <f>VLOOKUP($B13,IN_01_26!$B:$E,4,)</f>
        <v>3322.3380003532275</v>
      </c>
      <c r="G13" s="13">
        <f>F13*E13</f>
        <v>441040.36954689096</v>
      </c>
      <c r="H13" s="8"/>
    </row>
    <row r="14" spans="1:8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27">
        <v>203</v>
      </c>
      <c r="B15" s="39" t="str">
        <f>VLOOKUP($A15,'PT ORGANISMOS'!$B$5:$H$1025,4,FALSE)</f>
        <v>mo.007</v>
      </c>
      <c r="C15" s="7" t="str">
        <f>VLOOKUP($A15,'PT ORGANISMOS'!$B$5:$H$1025,3,FALSE)</f>
        <v>CUADRILLA TIPO U.G.A.T.S.</v>
      </c>
      <c r="D15" s="8" t="str">
        <f>VLOOKUP($A15,'PT ORGANISMOS'!$B$5:$H$1025,7,FALSE)</f>
        <v>h</v>
      </c>
      <c r="E15" s="12">
        <v>50</v>
      </c>
      <c r="F15" s="22">
        <f>VLOOKUP($B15,IN_01_26!$B:$E,4,)</f>
        <v>10227.427305454545</v>
      </c>
      <c r="G15" s="13">
        <f>F15*E15</f>
        <v>511371.36527272721</v>
      </c>
      <c r="H15" s="8"/>
    </row>
    <row r="16" spans="1:8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30">
        <v>75</v>
      </c>
      <c r="B17" s="40" t="str">
        <f>VLOOKUP($A17,'PT ORGANISMOS'!$B$5:$H$1025,4,FALSE)</f>
        <v>eq.012</v>
      </c>
      <c r="C17" s="14" t="str">
        <f>VLOOKUP($A17,'PT ORGANISMOS'!$B$5:$H$1025,3,FALSE)</f>
        <v>CAMIÓN VOLCADOR 140 H.P.</v>
      </c>
      <c r="D17" s="15" t="str">
        <f>VLOOKUP($A17,'PT ORGANISMOS'!$B$5:$H$1025,7,FALSE)</f>
        <v>h</v>
      </c>
      <c r="E17" s="16">
        <v>0.15</v>
      </c>
      <c r="F17" s="24">
        <f>VLOOKUP($B17,IN_01_26!$B:$E,4,)</f>
        <v>125749.3150135278</v>
      </c>
      <c r="G17" s="17">
        <f>F17*E17</f>
        <v>18862.397252029168</v>
      </c>
      <c r="H17" s="15"/>
    </row>
    <row r="20" spans="1:8" s="2" customFormat="1" ht="15.75" x14ac:dyDescent="0.25">
      <c r="A20" s="50" t="s">
        <v>1071</v>
      </c>
      <c r="B20" s="42" t="s">
        <v>1072</v>
      </c>
      <c r="C20" s="11"/>
      <c r="D20" s="45" t="s">
        <v>913</v>
      </c>
      <c r="E20" s="43" t="str">
        <f>A20</f>
        <v>0.63.20.A</v>
      </c>
      <c r="F20" s="45" t="s">
        <v>920</v>
      </c>
      <c r="G20" s="44">
        <f>SUM(G22:G32)</f>
        <v>26844748.393514127</v>
      </c>
      <c r="H20" s="8" t="s">
        <v>0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59</v>
      </c>
      <c r="B23" s="39" t="str">
        <f>VLOOKUP($A23,'PT ORGANISMOS'!$B$5:$H$1025,4,FALSE)</f>
        <v>el.072</v>
      </c>
      <c r="C23" s="7" t="str">
        <f>VLOOKUP($A23,'PT ORGANISMOS'!$B$5:$H$1025,3,FALSE)</f>
        <v>CAÑO SEMIPESADO 5/8" X 3 M.</v>
      </c>
      <c r="D23" s="8" t="str">
        <f>VLOOKUP($A23,'PT ORGANISMOS'!$B$5:$H$1025,7,FALSE)</f>
        <v>u</v>
      </c>
      <c r="E23" s="12">
        <v>472.62</v>
      </c>
      <c r="F23" s="22">
        <f>VLOOKUP($B23,IN_01_26!$B:$E,4,)</f>
        <v>15300.333857783251</v>
      </c>
      <c r="G23" s="13">
        <f t="shared" ref="G23:G28" si="0">F23*E23</f>
        <v>7231243.7878655205</v>
      </c>
      <c r="H23" s="8"/>
    </row>
    <row r="24" spans="1:8" s="2" customFormat="1" ht="13.5" customHeight="1" x14ac:dyDescent="0.25">
      <c r="A24" s="27">
        <v>58</v>
      </c>
      <c r="B24" s="39" t="str">
        <f>VLOOKUP($A24,'PT ORGANISMOS'!$B$5:$H$1025,4,FALSE)</f>
        <v>el.060</v>
      </c>
      <c r="C24" s="7" t="str">
        <f>VLOOKUP($A24,'PT ORGANISMOS'!$B$5:$H$1025,3,FALSE)</f>
        <v>CAJA RECTANGULAR 10 X 5 X 4.5</v>
      </c>
      <c r="D24" s="8" t="str">
        <f>VLOOKUP($A24,'PT ORGANISMOS'!$B$5:$H$1025,7,FALSE)</f>
        <v>u</v>
      </c>
      <c r="E24" s="32">
        <v>576.33199999999999</v>
      </c>
      <c r="F24" s="22">
        <f>VLOOKUP($B24,IN_01_26!$B:$E,4,)</f>
        <v>1148.4356552073498</v>
      </c>
      <c r="G24" s="13">
        <f t="shared" si="0"/>
        <v>661880.21803696232</v>
      </c>
      <c r="H24" s="8"/>
    </row>
    <row r="25" spans="1:8" s="2" customFormat="1" ht="13.5" customHeight="1" x14ac:dyDescent="0.25">
      <c r="A25" s="27">
        <v>62</v>
      </c>
      <c r="B25" s="39" t="str">
        <f>VLOOKUP($A25,'PT ORGANISMOS'!$B$5:$H$1025,4,FALSE)</f>
        <v>el.149</v>
      </c>
      <c r="C25" s="7" t="str">
        <f>VLOOKUP($A25,'PT ORGANISMOS'!$B$5:$H$1025,3,FALSE)</f>
        <v>GABINETE COMPLETO P/ 12 MEDIDORES</v>
      </c>
      <c r="D25" s="8" t="str">
        <f>VLOOKUP($A25,'PT ORGANISMOS'!$B$5:$H$1025,7,FALSE)</f>
        <v>u</v>
      </c>
      <c r="E25" s="32">
        <v>1.742</v>
      </c>
      <c r="F25" s="22">
        <f>VLOOKUP($B25,IN_01_26!$B:$E,4,)</f>
        <v>2606025.1001528814</v>
      </c>
      <c r="G25" s="13">
        <f t="shared" si="0"/>
        <v>4539695.7244663192</v>
      </c>
      <c r="H25" s="8"/>
    </row>
    <row r="26" spans="1:8" s="2" customFormat="1" ht="13.5" customHeight="1" x14ac:dyDescent="0.25">
      <c r="A26" s="27">
        <v>61</v>
      </c>
      <c r="B26" s="39" t="str">
        <f>VLOOKUP($A26,'PT ORGANISMOS'!$B$5:$H$1025,4,FALSE)</f>
        <v>el.108</v>
      </c>
      <c r="C26" s="7" t="str">
        <f>VLOOKUP($A26,'PT ORGANISMOS'!$B$5:$H$1025,3,FALSE)</f>
        <v>LLAVE 1 PUNTO Y TOMA 10 A</v>
      </c>
      <c r="D26" s="8" t="str">
        <f>VLOOKUP($A26,'PT ORGANISMOS'!$B$5:$H$1025,7,FALSE)</f>
        <v>u</v>
      </c>
      <c r="E26" s="12">
        <v>146.85</v>
      </c>
      <c r="F26" s="22">
        <f>VLOOKUP($B26,IN_01_26!$B:$E,4,)</f>
        <v>6122.9810420105223</v>
      </c>
      <c r="G26" s="13">
        <f t="shared" si="0"/>
        <v>899159.76601924514</v>
      </c>
      <c r="H26" s="8"/>
    </row>
    <row r="27" spans="1:8" s="2" customFormat="1" ht="13.5" customHeight="1" x14ac:dyDescent="0.25">
      <c r="A27" s="27">
        <v>60</v>
      </c>
      <c r="B27" s="39" t="str">
        <f>VLOOKUP($A27,'PT ORGANISMOS'!$B$5:$H$1025,4,FALSE)</f>
        <v>el.100</v>
      </c>
      <c r="C27" s="7" t="str">
        <f>VLOOKUP($A27,'PT ORGANISMOS'!$B$5:$H$1025,3,FALSE)</f>
        <v>INTERRUPTOR TERMOMAGNÉTICO DIN 1X10 A</v>
      </c>
      <c r="D27" s="8" t="str">
        <f>VLOOKUP($A27,'PT ORGANISMOS'!$B$5:$H$1025,7,FALSE)</f>
        <v>u</v>
      </c>
      <c r="E27" s="12">
        <v>373.02</v>
      </c>
      <c r="F27" s="22">
        <f>VLOOKUP($B27,IN_01_26!$B:$E,4,)</f>
        <v>8832.6818668460419</v>
      </c>
      <c r="G27" s="13">
        <f t="shared" si="0"/>
        <v>3294766.9899709104</v>
      </c>
      <c r="H27" s="8"/>
    </row>
    <row r="28" spans="1:8" s="2" customFormat="1" ht="13.5" customHeight="1" x14ac:dyDescent="0.25">
      <c r="A28" s="27">
        <v>57</v>
      </c>
      <c r="B28" s="39" t="str">
        <f>VLOOKUP($A28,'PT ORGANISMOS'!$B$5:$H$1025,4,FALSE)</f>
        <v>el.023</v>
      </c>
      <c r="C28" s="7" t="str">
        <f>VLOOKUP($A28,'PT ORGANISMOS'!$B$5:$H$1025,3,FALSE)</f>
        <v>CABLE COBRE AISLADO 1 X 2.5 MM2.</v>
      </c>
      <c r="D28" s="8" t="str">
        <f>VLOOKUP($A28,'PT ORGANISMOS'!$B$5:$H$1025,7,FALSE)</f>
        <v>m</v>
      </c>
      <c r="E28" s="32">
        <v>2082.3249999999998</v>
      </c>
      <c r="F28" s="22">
        <f>VLOOKUP($B28,IN_01_26!$B:$E,4,)</f>
        <v>3322.3380003532275</v>
      </c>
      <c r="G28" s="13">
        <f t="shared" si="0"/>
        <v>6918187.4765855335</v>
      </c>
      <c r="H28" s="8"/>
    </row>
    <row r="29" spans="1:8" s="2" customFormat="1" ht="13.5" customHeight="1" x14ac:dyDescent="0.25">
      <c r="A29" s="27"/>
      <c r="B29" s="35" t="s">
        <v>903</v>
      </c>
      <c r="C29" s="7"/>
      <c r="D29" s="8"/>
      <c r="E29" s="32"/>
      <c r="F29" s="22"/>
      <c r="G29" s="13"/>
      <c r="H29" s="8"/>
    </row>
    <row r="30" spans="1:8" s="2" customFormat="1" ht="13.5" customHeight="1" x14ac:dyDescent="0.25">
      <c r="A30" s="27">
        <v>203</v>
      </c>
      <c r="B30" s="39" t="str">
        <f>VLOOKUP($A30,'PT ORGANISMOS'!$B$5:$H$1025,4,FALSE)</f>
        <v>mo.007</v>
      </c>
      <c r="C30" s="7" t="str">
        <f>VLOOKUP($A30,'PT ORGANISMOS'!$B$5:$H$1025,3,FALSE)</f>
        <v>CUADRILLA TIPO U.G.A.T.S.</v>
      </c>
      <c r="D30" s="8" t="str">
        <f>VLOOKUP($A30,'PT ORGANISMOS'!$B$5:$H$1025,7,FALSE)</f>
        <v>h</v>
      </c>
      <c r="E30" s="32">
        <v>301.29899999999998</v>
      </c>
      <c r="F30" s="22">
        <f>VLOOKUP($B30,IN_01_26!$B:$E,4,)</f>
        <v>10227.427305454545</v>
      </c>
      <c r="G30" s="13">
        <f>F30*E30</f>
        <v>3081513.6197061487</v>
      </c>
      <c r="H30" s="8"/>
    </row>
    <row r="31" spans="1:8" s="2" customFormat="1" ht="13.5" customHeight="1" x14ac:dyDescent="0.25">
      <c r="A31" s="27"/>
      <c r="B31" s="35" t="s">
        <v>904</v>
      </c>
      <c r="C31" s="7"/>
      <c r="D31" s="8"/>
      <c r="E31" s="32"/>
      <c r="F31" s="22"/>
      <c r="G31" s="13"/>
      <c r="H31" s="8"/>
    </row>
    <row r="32" spans="1:8" s="2" customFormat="1" ht="13.5" customHeight="1" x14ac:dyDescent="0.25">
      <c r="A32" s="30">
        <v>75</v>
      </c>
      <c r="B32" s="40" t="str">
        <f>VLOOKUP($A32,'PT ORGANISMOS'!$B$5:$H$1025,4,FALSE)</f>
        <v>eq.012</v>
      </c>
      <c r="C32" s="14" t="str">
        <f>VLOOKUP($A32,'PT ORGANISMOS'!$B$5:$H$1025,3,FALSE)</f>
        <v>CAMIÓN VOLCADOR 140 H.P.</v>
      </c>
      <c r="D32" s="15" t="str">
        <f>VLOOKUP($A32,'PT ORGANISMOS'!$B$5:$H$1025,7,FALSE)</f>
        <v>h</v>
      </c>
      <c r="E32" s="31">
        <v>1.736</v>
      </c>
      <c r="F32" s="24">
        <f>VLOOKUP($B32,IN_01_26!$B:$E,4,)</f>
        <v>125749.3150135278</v>
      </c>
      <c r="G32" s="17">
        <f>F32*E32</f>
        <v>218300.81086348425</v>
      </c>
      <c r="H32" s="15"/>
    </row>
    <row r="35" spans="1:8" s="2" customFormat="1" ht="15.75" x14ac:dyDescent="0.25">
      <c r="A35" s="50" t="s">
        <v>1073</v>
      </c>
      <c r="B35" s="42" t="s">
        <v>1075</v>
      </c>
      <c r="C35" s="11"/>
      <c r="D35" s="45" t="s">
        <v>913</v>
      </c>
      <c r="E35" s="43" t="str">
        <f>A35</f>
        <v>0.63.20.F</v>
      </c>
      <c r="F35" s="45" t="s">
        <v>920</v>
      </c>
      <c r="G35" s="44">
        <f>SUM(G37:G48)</f>
        <v>2210303.2295375653</v>
      </c>
      <c r="H35" s="8" t="s">
        <v>0</v>
      </c>
    </row>
    <row r="36" spans="1:8" s="2" customFormat="1" ht="15" x14ac:dyDescent="0.25">
      <c r="A36" s="28"/>
      <c r="B36" s="34" t="s">
        <v>909</v>
      </c>
      <c r="C36" s="18"/>
      <c r="D36" s="19" t="s">
        <v>914</v>
      </c>
      <c r="E36" s="19" t="s">
        <v>910</v>
      </c>
      <c r="F36" s="20" t="s">
        <v>911</v>
      </c>
      <c r="G36" s="20" t="s">
        <v>912</v>
      </c>
      <c r="H36" s="18"/>
    </row>
    <row r="37" spans="1:8" s="2" customFormat="1" ht="13.5" customHeight="1" x14ac:dyDescent="0.25">
      <c r="A37" s="29"/>
      <c r="B37" s="46" t="s">
        <v>902</v>
      </c>
      <c r="C37" s="25"/>
      <c r="D37" s="41"/>
      <c r="E37" s="47"/>
      <c r="F37" s="48"/>
      <c r="G37" s="49"/>
      <c r="H37" s="41"/>
    </row>
    <row r="38" spans="1:8" s="2" customFormat="1" ht="13.5" customHeight="1" x14ac:dyDescent="0.25">
      <c r="A38" s="27">
        <v>55</v>
      </c>
      <c r="B38" s="39" t="str">
        <f>VLOOKUP($A38,'PT ORGANISMOS'!$B$5:$H$1025,4,FALSE)</f>
        <v>el.010</v>
      </c>
      <c r="C38" s="7" t="str">
        <f>VLOOKUP($A38,'PT ORGANISMOS'!$B$5:$H$1025,3,FALSE)</f>
        <v>PILAR Hº PREMOLDEADO DE LUZ SIMPLE MONOF.</v>
      </c>
      <c r="D38" s="8" t="str">
        <f>VLOOKUP($A38,'PT ORGANISMOS'!$B$5:$H$1025,7,FALSE)</f>
        <v>u</v>
      </c>
      <c r="E38" s="12">
        <v>1</v>
      </c>
      <c r="F38" s="22">
        <f>VLOOKUP($B38,IN_01_26!$B:$E,4,)</f>
        <v>147206.74467825491</v>
      </c>
      <c r="G38" s="13">
        <f t="shared" ref="G38:G44" si="1">F38*E38</f>
        <v>147206.74467825491</v>
      </c>
      <c r="H38" s="8"/>
    </row>
    <row r="39" spans="1:8" s="2" customFormat="1" ht="13.5" customHeight="1" x14ac:dyDescent="0.25">
      <c r="A39" s="27">
        <v>56</v>
      </c>
      <c r="B39" s="39" t="str">
        <f>VLOOKUP($A39,'PT ORGANISMOS'!$B$5:$H$1025,4,FALSE)</f>
        <v>el.020</v>
      </c>
      <c r="C39" s="7" t="str">
        <f>VLOOKUP($A39,'PT ORGANISMOS'!$B$5:$H$1025,3,FALSE)</f>
        <v>CAJA MEDIDOR 220V POLICARBONATO EDESA</v>
      </c>
      <c r="D39" s="8" t="str">
        <f>VLOOKUP($A39,'PT ORGANISMOS'!$B$5:$H$1025,7,FALSE)</f>
        <v>u</v>
      </c>
      <c r="E39" s="12">
        <v>3.6</v>
      </c>
      <c r="F39" s="22">
        <f>VLOOKUP($B39,IN_01_26!$B:$E,4,)</f>
        <v>32950.268748163609</v>
      </c>
      <c r="G39" s="13">
        <f t="shared" si="1"/>
        <v>118620.96749338899</v>
      </c>
      <c r="H39" s="8"/>
    </row>
    <row r="40" spans="1:8" s="2" customFormat="1" ht="13.5" customHeight="1" x14ac:dyDescent="0.25">
      <c r="A40" s="27">
        <v>58</v>
      </c>
      <c r="B40" s="39" t="str">
        <f>VLOOKUP($A40,'PT ORGANISMOS'!$B$5:$H$1025,4,FALSE)</f>
        <v>el.060</v>
      </c>
      <c r="C40" s="7" t="str">
        <f>VLOOKUP($A40,'PT ORGANISMOS'!$B$5:$H$1025,3,FALSE)</f>
        <v>CAJA RECTANGULAR 10 X 5 X 4.5</v>
      </c>
      <c r="D40" s="8" t="str">
        <f>VLOOKUP($A40,'PT ORGANISMOS'!$B$5:$H$1025,7,FALSE)</f>
        <v>u</v>
      </c>
      <c r="E40" s="12">
        <v>44</v>
      </c>
      <c r="F40" s="22">
        <f>VLOOKUP($B40,IN_01_26!$B:$E,4,)</f>
        <v>1148.4356552073498</v>
      </c>
      <c r="G40" s="13">
        <f t="shared" si="1"/>
        <v>50531.168829123388</v>
      </c>
      <c r="H40" s="8"/>
    </row>
    <row r="41" spans="1:8" s="2" customFormat="1" ht="13.5" customHeight="1" x14ac:dyDescent="0.25">
      <c r="A41" s="27">
        <v>59</v>
      </c>
      <c r="B41" s="39" t="str">
        <f>VLOOKUP($A41,'PT ORGANISMOS'!$B$5:$H$1025,4,FALSE)</f>
        <v>el.072</v>
      </c>
      <c r="C41" s="7" t="str">
        <f>VLOOKUP($A41,'PT ORGANISMOS'!$B$5:$H$1025,3,FALSE)</f>
        <v>CAÑO SEMIPESADO 5/8" X 3 M.</v>
      </c>
      <c r="D41" s="8" t="str">
        <f>VLOOKUP($A41,'PT ORGANISMOS'!$B$5:$H$1025,7,FALSE)</f>
        <v>u</v>
      </c>
      <c r="E41" s="12">
        <v>33</v>
      </c>
      <c r="F41" s="22">
        <f>VLOOKUP($B41,IN_01_26!$B:$E,4,)</f>
        <v>15300.333857783251</v>
      </c>
      <c r="G41" s="13">
        <f t="shared" si="1"/>
        <v>504911.01730684726</v>
      </c>
      <c r="H41" s="8"/>
    </row>
    <row r="42" spans="1:8" s="2" customFormat="1" ht="13.5" customHeight="1" x14ac:dyDescent="0.25">
      <c r="A42" s="27">
        <v>61</v>
      </c>
      <c r="B42" s="39" t="str">
        <f>VLOOKUP($A42,'PT ORGANISMOS'!$B$5:$H$1025,4,FALSE)</f>
        <v>el.108</v>
      </c>
      <c r="C42" s="7" t="str">
        <f>VLOOKUP($A42,'PT ORGANISMOS'!$B$5:$H$1025,3,FALSE)</f>
        <v>LLAVE 1 PUNTO Y TOMA 10 A</v>
      </c>
      <c r="D42" s="8" t="str">
        <f>VLOOKUP($A42,'PT ORGANISMOS'!$B$5:$H$1025,7,FALSE)</f>
        <v>u</v>
      </c>
      <c r="E42" s="12">
        <v>21.36</v>
      </c>
      <c r="F42" s="22">
        <f>VLOOKUP($B42,IN_01_26!$B:$E,4,)</f>
        <v>6122.9810420105223</v>
      </c>
      <c r="G42" s="13">
        <f t="shared" si="1"/>
        <v>130786.87505734475</v>
      </c>
      <c r="H42" s="8"/>
    </row>
    <row r="43" spans="1:8" s="2" customFormat="1" ht="13.5" customHeight="1" x14ac:dyDescent="0.25">
      <c r="A43" s="27">
        <v>60</v>
      </c>
      <c r="B43" s="39" t="str">
        <f>VLOOKUP($A43,'PT ORGANISMOS'!$B$5:$H$1025,4,FALSE)</f>
        <v>el.100</v>
      </c>
      <c r="C43" s="7" t="str">
        <f>VLOOKUP($A43,'PT ORGANISMOS'!$B$5:$H$1025,3,FALSE)</f>
        <v>INTERRUPTOR TERMOMAGNÉTICO DIN 1X10 A</v>
      </c>
      <c r="D43" s="8" t="str">
        <f>VLOOKUP($A43,'PT ORGANISMOS'!$B$5:$H$1025,7,FALSE)</f>
        <v>u</v>
      </c>
      <c r="E43" s="12">
        <v>25.39</v>
      </c>
      <c r="F43" s="22">
        <f>VLOOKUP($B43,IN_01_26!$B:$E,4,)</f>
        <v>8832.6818668460419</v>
      </c>
      <c r="G43" s="13">
        <f t="shared" si="1"/>
        <v>224261.79259922102</v>
      </c>
      <c r="H43" s="8"/>
    </row>
    <row r="44" spans="1:8" s="2" customFormat="1" ht="13.5" customHeight="1" x14ac:dyDescent="0.25">
      <c r="A44" s="27">
        <v>57</v>
      </c>
      <c r="B44" s="39" t="str">
        <f>VLOOKUP($A44,'PT ORGANISMOS'!$B$5:$H$1025,4,FALSE)</f>
        <v>el.023</v>
      </c>
      <c r="C44" s="7" t="str">
        <f>VLOOKUP($A44,'PT ORGANISMOS'!$B$5:$H$1025,3,FALSE)</f>
        <v>CABLE COBRE AISLADO 1 X 2.5 MM2.</v>
      </c>
      <c r="D44" s="8" t="str">
        <f>VLOOKUP($A44,'PT ORGANISMOS'!$B$5:$H$1025,7,FALSE)</f>
        <v>m</v>
      </c>
      <c r="E44" s="12">
        <v>174.36</v>
      </c>
      <c r="F44" s="22">
        <f>VLOOKUP($B44,IN_01_26!$B:$E,4,)</f>
        <v>3322.3380003532275</v>
      </c>
      <c r="G44" s="13">
        <f t="shared" si="1"/>
        <v>579282.85374158877</v>
      </c>
      <c r="H44" s="8"/>
    </row>
    <row r="45" spans="1:8" s="2" customFormat="1" ht="13.5" customHeight="1" x14ac:dyDescent="0.25">
      <c r="A45" s="27"/>
      <c r="B45" s="35" t="s">
        <v>903</v>
      </c>
      <c r="C45" s="7"/>
      <c r="D45" s="8"/>
      <c r="E45" s="32"/>
      <c r="F45" s="22"/>
      <c r="G45" s="13"/>
      <c r="H45" s="8"/>
    </row>
    <row r="46" spans="1:8" s="2" customFormat="1" ht="13.5" customHeight="1" x14ac:dyDescent="0.25">
      <c r="A46" s="27">
        <v>203</v>
      </c>
      <c r="B46" s="39" t="str">
        <f>VLOOKUP($A46,'PT ORGANISMOS'!$B$5:$H$1025,4,FALSE)</f>
        <v>mo.007</v>
      </c>
      <c r="C46" s="7" t="str">
        <f>VLOOKUP($A46,'PT ORGANISMOS'!$B$5:$H$1025,3,FALSE)</f>
        <v>CUADRILLA TIPO U.G.A.T.S.</v>
      </c>
      <c r="D46" s="8" t="str">
        <f>VLOOKUP($A46,'PT ORGANISMOS'!$B$5:$H$1025,7,FALSE)</f>
        <v>h</v>
      </c>
      <c r="E46" s="12">
        <v>42</v>
      </c>
      <c r="F46" s="22">
        <f>VLOOKUP($B46,IN_01_26!$B:$E,4,)</f>
        <v>10227.427305454545</v>
      </c>
      <c r="G46" s="13">
        <f>F46*E46</f>
        <v>429551.94682909088</v>
      </c>
      <c r="H46" s="8"/>
    </row>
    <row r="47" spans="1:8" s="2" customFormat="1" ht="13.5" customHeight="1" x14ac:dyDescent="0.25">
      <c r="A47" s="27"/>
      <c r="B47" s="35" t="s">
        <v>904</v>
      </c>
      <c r="C47" s="7"/>
      <c r="D47" s="8"/>
      <c r="E47" s="12"/>
      <c r="F47" s="22"/>
      <c r="G47" s="13"/>
      <c r="H47" s="8"/>
    </row>
    <row r="48" spans="1:8" s="2" customFormat="1" ht="13.5" customHeight="1" x14ac:dyDescent="0.25">
      <c r="A48" s="30">
        <v>75</v>
      </c>
      <c r="B48" s="40" t="str">
        <f>VLOOKUP($A48,'PT ORGANISMOS'!$B$5:$H$1025,4,FALSE)</f>
        <v>eq.012</v>
      </c>
      <c r="C48" s="14" t="str">
        <f>VLOOKUP($A48,'PT ORGANISMOS'!$B$5:$H$1025,3,FALSE)</f>
        <v>CAMIÓN VOLCADOR 140 H.P.</v>
      </c>
      <c r="D48" s="15" t="str">
        <f>VLOOKUP($A48,'PT ORGANISMOS'!$B$5:$H$1025,7,FALSE)</f>
        <v>h</v>
      </c>
      <c r="E48" s="16">
        <v>0.2</v>
      </c>
      <c r="F48" s="24">
        <f>VLOOKUP($B48,IN_01_26!$B:$E,4,)</f>
        <v>125749.3150135278</v>
      </c>
      <c r="G48" s="17">
        <f>F48*E48</f>
        <v>25149.863002705562</v>
      </c>
      <c r="H48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81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6" t="str">
        <f>'PT ORGANISMOS'!A2</f>
        <v>Precios de ENERO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1076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1077</v>
      </c>
      <c r="B6" s="42" t="s">
        <v>1084</v>
      </c>
      <c r="C6" s="11"/>
      <c r="D6" s="45" t="s">
        <v>913</v>
      </c>
      <c r="E6" s="43" t="str">
        <f>A6</f>
        <v>0.72.00.A</v>
      </c>
      <c r="F6" s="45" t="s">
        <v>920</v>
      </c>
      <c r="G6" s="44">
        <f>SUM(G8:G15)</f>
        <v>10163.721595421319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215</v>
      </c>
      <c r="B9" s="39" t="str">
        <f>VLOOKUP($A9,'PT ORGANISMOS'!$B$5:$H$1025,4,FALSE)</f>
        <v>pi.018</v>
      </c>
      <c r="C9" s="7" t="str">
        <f>VLOOKUP($A9,'PT ORGANISMOS'!$B$5:$H$1025,3,FALSE)</f>
        <v>PINTURA AL LATEX - LATA 20 LTS, EXTERIOR</v>
      </c>
      <c r="D9" s="8" t="str">
        <f>VLOOKUP($A9,'PT ORGANISMOS'!$B$5:$H$1025,7,FALSE)</f>
        <v>u</v>
      </c>
      <c r="E9" s="12">
        <v>1.2500000000000001E-2</v>
      </c>
      <c r="F9" s="22">
        <f>VLOOKUP($B9,IN_01_26!$B:$E,4,)</f>
        <v>160866.49119049875</v>
      </c>
      <c r="G9" s="13">
        <f>F9*E9</f>
        <v>2010.8311398812345</v>
      </c>
      <c r="H9" s="8"/>
    </row>
    <row r="10" spans="1:8" s="2" customFormat="1" ht="13.5" customHeight="1" x14ac:dyDescent="0.25">
      <c r="A10" s="27">
        <v>220</v>
      </c>
      <c r="B10" s="39" t="str">
        <f>VLOOKUP($A10,'PT ORGANISMOS'!$B$5:$H$1025,4,FALSE)</f>
        <v>pi.030</v>
      </c>
      <c r="C10" s="7" t="str">
        <f>VLOOKUP($A10,'PT ORGANISMOS'!$B$5:$H$1025,3,FALSE)</f>
        <v>FIJADOR AL AGUA</v>
      </c>
      <c r="D10" s="8" t="str">
        <f>VLOOKUP($A10,'PT ORGANISMOS'!$B$5:$H$1025,7,FALSE)</f>
        <v>l</v>
      </c>
      <c r="E10" s="32">
        <v>6.7000000000000004E-2</v>
      </c>
      <c r="F10" s="22">
        <f>VLOOKUP($B10,IN_01_26!$B:$E,4,)</f>
        <v>7143.3271573856227</v>
      </c>
      <c r="G10" s="13">
        <f>F10*E10</f>
        <v>478.60291954483677</v>
      </c>
      <c r="H10" s="8"/>
    </row>
    <row r="11" spans="1:8" s="2" customFormat="1" ht="13.5" customHeight="1" x14ac:dyDescent="0.25">
      <c r="A11" s="27">
        <v>217</v>
      </c>
      <c r="B11" s="39" t="str">
        <f>VLOOKUP($A11,'PT ORGANISMOS'!$B$5:$H$1025,4,FALSE)</f>
        <v>pi.020</v>
      </c>
      <c r="C11" s="7" t="str">
        <f>VLOOKUP($A11,'PT ORGANISMOS'!$B$5:$H$1025,3,FALSE)</f>
        <v>ENDUÍDO PLÁSTICO</v>
      </c>
      <c r="D11" s="8" t="str">
        <f>VLOOKUP($A11,'PT ORGANISMOS'!$B$5:$H$1025,7,FALSE)</f>
        <v>l</v>
      </c>
      <c r="E11" s="12">
        <v>0.34</v>
      </c>
      <c r="F11" s="22">
        <f>VLOOKUP($B11,IN_01_26!$B:$E,4,)</f>
        <v>8972.5684834824879</v>
      </c>
      <c r="G11" s="13">
        <f>F11*E11</f>
        <v>3050.6732843840459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0.5</v>
      </c>
      <c r="F13" s="22">
        <f>VLOOKUP($B13,IN_01_26!$B:$E,4,)</f>
        <v>8869.9805581818182</v>
      </c>
      <c r="G13" s="13">
        <f>F13*E13</f>
        <v>4434.9902790909091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75</v>
      </c>
      <c r="B15" s="40" t="str">
        <f>VLOOKUP($A15,'PT ORGANISMOS'!$B$5:$H$1025,4,FALSE)</f>
        <v>eq.012</v>
      </c>
      <c r="C15" s="14" t="str">
        <f>VLOOKUP($A15,'PT ORGANISMOS'!$B$5:$H$1025,3,FALSE)</f>
        <v>CAMIÓN VOLCADOR 140 H.P.</v>
      </c>
      <c r="D15" s="15" t="str">
        <f>VLOOKUP($A15,'PT ORGANISMOS'!$B$5:$H$1025,7,FALSE)</f>
        <v>h</v>
      </c>
      <c r="E15" s="65">
        <v>1.5E-3</v>
      </c>
      <c r="F15" s="24">
        <f>VLOOKUP($B15,IN_01_26!$B:$E,4,)</f>
        <v>125749.3150135278</v>
      </c>
      <c r="G15" s="17">
        <f>F15*E15</f>
        <v>188.62397252029169</v>
      </c>
      <c r="H15" s="15"/>
    </row>
    <row r="18" spans="1:8" s="2" customFormat="1" ht="15.75" x14ac:dyDescent="0.25">
      <c r="A18" s="50" t="s">
        <v>1078</v>
      </c>
      <c r="B18" s="42" t="s">
        <v>1085</v>
      </c>
      <c r="C18" s="11"/>
      <c r="D18" s="45" t="s">
        <v>913</v>
      </c>
      <c r="E18" s="43" t="str">
        <f>A18</f>
        <v>0.72.20.A</v>
      </c>
      <c r="F18" s="45" t="s">
        <v>920</v>
      </c>
      <c r="G18" s="44">
        <f>SUM(G20:G26)</f>
        <v>2520.8787636784282</v>
      </c>
      <c r="H18" s="8" t="s">
        <v>3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220</v>
      </c>
      <c r="B21" s="39" t="str">
        <f>VLOOKUP($A21,'PT ORGANISMOS'!$B$5:$H$1025,4,FALSE)</f>
        <v>pi.030</v>
      </c>
      <c r="C21" s="7" t="str">
        <f>VLOOKUP($A21,'PT ORGANISMOS'!$B$5:$H$1025,3,FALSE)</f>
        <v>FIJADOR AL AGUA</v>
      </c>
      <c r="D21" s="8" t="str">
        <f>VLOOKUP($A21,'PT ORGANISMOS'!$B$5:$H$1025,7,FALSE)</f>
        <v>l</v>
      </c>
      <c r="E21" s="12">
        <v>0.02</v>
      </c>
      <c r="F21" s="22">
        <f>VLOOKUP($B21,IN_01_26!$B:$E,4,)</f>
        <v>7143.3271573856227</v>
      </c>
      <c r="G21" s="13">
        <f>F21*E21</f>
        <v>142.86654314771246</v>
      </c>
      <c r="H21" s="8"/>
    </row>
    <row r="22" spans="1:8" s="2" customFormat="1" ht="13.5" customHeight="1" x14ac:dyDescent="0.25">
      <c r="A22" s="27">
        <v>179</v>
      </c>
      <c r="B22" s="39" t="str">
        <f>VLOOKUP($A22,'PT ORGANISMOS'!$B$5:$H$1025,4,FALSE)</f>
        <v>li.004</v>
      </c>
      <c r="C22" s="7" t="str">
        <f>VLOOKUP($A22,'PT ORGANISMOS'!$B$5:$H$1025,3,FALSE)</f>
        <v>CAL HIDRATADA EN BOLSA</v>
      </c>
      <c r="D22" s="8" t="str">
        <f>VLOOKUP($A22,'PT ORGANISMOS'!$B$5:$H$1025,7,FALSE)</f>
        <v>kg</v>
      </c>
      <c r="E22" s="12">
        <v>0.3</v>
      </c>
      <c r="F22" s="22">
        <f>VLOOKUP($B22,IN_01_26!$B:$E,4,)</f>
        <v>325.47474492832379</v>
      </c>
      <c r="G22" s="13">
        <f>F22*E22</f>
        <v>97.642423478497136</v>
      </c>
      <c r="H22" s="8"/>
    </row>
    <row r="23" spans="1:8" s="2" customFormat="1" ht="13.5" customHeight="1" x14ac:dyDescent="0.25">
      <c r="A23" s="27"/>
      <c r="B23" s="35" t="s">
        <v>903</v>
      </c>
      <c r="C23" s="7"/>
      <c r="D23" s="8"/>
      <c r="E23" s="12"/>
      <c r="F23" s="22"/>
      <c r="G23" s="13"/>
      <c r="H23" s="8"/>
    </row>
    <row r="24" spans="1:8" s="2" customFormat="1" ht="13.5" customHeight="1" x14ac:dyDescent="0.25">
      <c r="A24" s="27">
        <v>202</v>
      </c>
      <c r="B24" s="39" t="str">
        <f>VLOOKUP($A24,'PT ORGANISMOS'!$B$5:$H$1025,4,FALSE)</f>
        <v>mo.006</v>
      </c>
      <c r="C24" s="7" t="str">
        <f>VLOOKUP($A24,'PT ORGANISMOS'!$B$5:$H$1025,3,FALSE)</f>
        <v>CUADRILLA TIPO UOCRA</v>
      </c>
      <c r="D24" s="8" t="str">
        <f>VLOOKUP($A24,'PT ORGANISMOS'!$B$5:$H$1025,7,FALSE)</f>
        <v>h</v>
      </c>
      <c r="E24" s="12">
        <v>0.25</v>
      </c>
      <c r="F24" s="22">
        <f>VLOOKUP($B24,IN_01_26!$B:$E,4,)</f>
        <v>8869.9805581818182</v>
      </c>
      <c r="G24" s="13">
        <f>F24*E24</f>
        <v>2217.4951395454545</v>
      </c>
      <c r="H24" s="8"/>
    </row>
    <row r="25" spans="1:8" s="2" customFormat="1" ht="13.5" customHeight="1" x14ac:dyDescent="0.25">
      <c r="A25" s="27"/>
      <c r="B25" s="35" t="s">
        <v>904</v>
      </c>
      <c r="C25" s="7"/>
      <c r="D25" s="8"/>
      <c r="E25" s="12"/>
      <c r="F25" s="22"/>
      <c r="G25" s="13"/>
      <c r="H25" s="8"/>
    </row>
    <row r="26" spans="1:8" s="2" customFormat="1" ht="13.5" customHeight="1" x14ac:dyDescent="0.25">
      <c r="A26" s="30">
        <v>75</v>
      </c>
      <c r="B26" s="40" t="str">
        <f>VLOOKUP($A26,'PT ORGANISMOS'!$B$5:$H$1025,4,FALSE)</f>
        <v>eq.012</v>
      </c>
      <c r="C26" s="14" t="str">
        <f>VLOOKUP($A26,'PT ORGANISMOS'!$B$5:$H$1025,3,FALSE)</f>
        <v>CAMIÓN VOLCADOR 140 H.P.</v>
      </c>
      <c r="D26" s="15" t="str">
        <f>VLOOKUP($A26,'PT ORGANISMOS'!$B$5:$H$1025,7,FALSE)</f>
        <v>h</v>
      </c>
      <c r="E26" s="65">
        <v>5.0000000000000001E-4</v>
      </c>
      <c r="F26" s="24">
        <f>VLOOKUP($B26,IN_01_26!$B:$E,4,)</f>
        <v>125749.3150135278</v>
      </c>
      <c r="G26" s="17">
        <f>F26*E26</f>
        <v>62.874657506763903</v>
      </c>
      <c r="H26" s="15"/>
    </row>
    <row r="29" spans="1:8" s="2" customFormat="1" ht="15.75" x14ac:dyDescent="0.25">
      <c r="A29" s="50" t="s">
        <v>1079</v>
      </c>
      <c r="B29" s="42" t="s">
        <v>1086</v>
      </c>
      <c r="C29" s="11"/>
      <c r="D29" s="45" t="s">
        <v>913</v>
      </c>
      <c r="E29" s="43" t="str">
        <f>A29</f>
        <v>0.72.30.A</v>
      </c>
      <c r="F29" s="45" t="s">
        <v>920</v>
      </c>
      <c r="G29" s="44">
        <f>SUM(G31:G37)</f>
        <v>2622.7237655221479</v>
      </c>
      <c r="H29" s="8" t="s">
        <v>3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220</v>
      </c>
      <c r="B32" s="39" t="str">
        <f>VLOOKUP($A32,'PT ORGANISMOS'!$B$5:$H$1025,4,FALSE)</f>
        <v>pi.030</v>
      </c>
      <c r="C32" s="7" t="str">
        <f>VLOOKUP($A32,'PT ORGANISMOS'!$B$5:$H$1025,3,FALSE)</f>
        <v>FIJADOR AL AGUA</v>
      </c>
      <c r="D32" s="8" t="str">
        <f>VLOOKUP($A32,'PT ORGANISMOS'!$B$5:$H$1025,7,FALSE)</f>
        <v>l</v>
      </c>
      <c r="E32" s="12">
        <v>0.02</v>
      </c>
      <c r="F32" s="22">
        <f>VLOOKUP($B32,IN_01_26!$B:$E,4,)</f>
        <v>7143.3271573856227</v>
      </c>
      <c r="G32" s="13">
        <f>F32*E32</f>
        <v>142.86654314771246</v>
      </c>
      <c r="H32" s="8"/>
    </row>
    <row r="33" spans="1:8" s="2" customFormat="1" ht="13.5" customHeight="1" x14ac:dyDescent="0.25">
      <c r="A33" s="27">
        <v>214</v>
      </c>
      <c r="B33" s="39" t="str">
        <f>VLOOKUP($A33,'PT ORGANISMOS'!$B$5:$H$1025,4,FALSE)</f>
        <v>pi.016</v>
      </c>
      <c r="C33" s="7" t="str">
        <f>VLOOKUP($A33,'PT ORGANISMOS'!$B$5:$H$1025,3,FALSE)</f>
        <v>PINTURA AL AGUA BOLSA 4 KG</v>
      </c>
      <c r="D33" s="8" t="str">
        <f>VLOOKUP($A33,'PT ORGANISMOS'!$B$5:$H$1025,7,FALSE)</f>
        <v>u</v>
      </c>
      <c r="E33" s="12">
        <v>7.4999999999999997E-2</v>
      </c>
      <c r="F33" s="22">
        <f>VLOOKUP($B33,IN_01_26!$B:$E,4,)</f>
        <v>2659.8323376295593</v>
      </c>
      <c r="G33" s="13">
        <f>F33*E33</f>
        <v>199.48742532221695</v>
      </c>
      <c r="H33" s="8"/>
    </row>
    <row r="34" spans="1:8" s="2" customFormat="1" ht="13.5" customHeight="1" x14ac:dyDescent="0.25">
      <c r="A34" s="27"/>
      <c r="B34" s="35" t="s">
        <v>903</v>
      </c>
      <c r="C34" s="7"/>
      <c r="D34" s="8"/>
      <c r="E34" s="12"/>
      <c r="F34" s="22"/>
      <c r="G34" s="13"/>
      <c r="H34" s="8"/>
    </row>
    <row r="35" spans="1:8" s="2" customFormat="1" ht="13.5" customHeight="1" x14ac:dyDescent="0.25">
      <c r="A35" s="27">
        <v>202</v>
      </c>
      <c r="B35" s="39" t="str">
        <f>VLOOKUP($A35,'PT ORGANISMOS'!$B$5:$H$1025,4,FALSE)</f>
        <v>mo.006</v>
      </c>
      <c r="C35" s="7" t="str">
        <f>VLOOKUP($A35,'PT ORGANISMOS'!$B$5:$H$1025,3,FALSE)</f>
        <v>CUADRILLA TIPO UOCRA</v>
      </c>
      <c r="D35" s="8" t="str">
        <f>VLOOKUP($A35,'PT ORGANISMOS'!$B$5:$H$1025,7,FALSE)</f>
        <v>h</v>
      </c>
      <c r="E35" s="12">
        <v>0.25</v>
      </c>
      <c r="F35" s="22">
        <f>VLOOKUP($B35,IN_01_26!$B:$E,4,)</f>
        <v>8869.9805581818182</v>
      </c>
      <c r="G35" s="13">
        <f>F35*E35</f>
        <v>2217.4951395454545</v>
      </c>
      <c r="H35" s="8"/>
    </row>
    <row r="36" spans="1:8" s="2" customFormat="1" ht="13.5" customHeight="1" x14ac:dyDescent="0.25">
      <c r="A36" s="27"/>
      <c r="B36" s="35" t="s">
        <v>904</v>
      </c>
      <c r="C36" s="7"/>
      <c r="D36" s="8"/>
      <c r="E36" s="12"/>
      <c r="F36" s="22"/>
      <c r="G36" s="13"/>
      <c r="H36" s="8"/>
    </row>
    <row r="37" spans="1:8" s="2" customFormat="1" ht="13.5" customHeight="1" x14ac:dyDescent="0.25">
      <c r="A37" s="30">
        <v>75</v>
      </c>
      <c r="B37" s="40" t="str">
        <f>VLOOKUP($A37,'PT ORGANISMOS'!$B$5:$H$1025,4,FALSE)</f>
        <v>eq.012</v>
      </c>
      <c r="C37" s="14" t="str">
        <f>VLOOKUP($A37,'PT ORGANISMOS'!$B$5:$H$1025,3,FALSE)</f>
        <v>CAMIÓN VOLCADOR 140 H.P.</v>
      </c>
      <c r="D37" s="15" t="str">
        <f>VLOOKUP($A37,'PT ORGANISMOS'!$B$5:$H$1025,7,FALSE)</f>
        <v>h</v>
      </c>
      <c r="E37" s="65">
        <v>5.0000000000000001E-4</v>
      </c>
      <c r="F37" s="24">
        <f>VLOOKUP($B37,IN_01_26!$B:$E,4,)</f>
        <v>125749.3150135278</v>
      </c>
      <c r="G37" s="17">
        <f>F37*E37</f>
        <v>62.874657506763903</v>
      </c>
      <c r="H37" s="15"/>
    </row>
    <row r="40" spans="1:8" s="2" customFormat="1" ht="15.75" x14ac:dyDescent="0.25">
      <c r="A40" s="50" t="s">
        <v>1080</v>
      </c>
      <c r="B40" s="42" t="s">
        <v>1087</v>
      </c>
      <c r="C40" s="11"/>
      <c r="D40" s="45" t="s">
        <v>913</v>
      </c>
      <c r="E40" s="43" t="str">
        <f>A40</f>
        <v>0.72.40.A</v>
      </c>
      <c r="F40" s="45" t="s">
        <v>920</v>
      </c>
      <c r="G40" s="44">
        <f>SUM(G42:G49)</f>
        <v>13156.872559253532</v>
      </c>
      <c r="H40" s="8" t="s">
        <v>3</v>
      </c>
    </row>
    <row r="41" spans="1:8" s="2" customFormat="1" ht="15" x14ac:dyDescent="0.25">
      <c r="A41" s="28"/>
      <c r="B41" s="34" t="s">
        <v>909</v>
      </c>
      <c r="C41" s="18"/>
      <c r="D41" s="19" t="s">
        <v>914</v>
      </c>
      <c r="E41" s="19" t="s">
        <v>910</v>
      </c>
      <c r="F41" s="20" t="s">
        <v>911</v>
      </c>
      <c r="G41" s="20" t="s">
        <v>912</v>
      </c>
      <c r="H41" s="18"/>
    </row>
    <row r="42" spans="1:8" s="2" customFormat="1" ht="13.5" customHeight="1" x14ac:dyDescent="0.25">
      <c r="A42" s="29"/>
      <c r="B42" s="46" t="s">
        <v>902</v>
      </c>
      <c r="C42" s="25"/>
      <c r="D42" s="41"/>
      <c r="E42" s="47"/>
      <c r="F42" s="48"/>
      <c r="G42" s="49"/>
      <c r="H42" s="41"/>
    </row>
    <row r="43" spans="1:8" s="2" customFormat="1" ht="13.5" customHeight="1" x14ac:dyDescent="0.25">
      <c r="A43" s="27">
        <v>213</v>
      </c>
      <c r="B43" s="39" t="str">
        <f>VLOOKUP($A43,'PT ORGANISMOS'!$B$5:$H$1025,4,FALSE)</f>
        <v>pi.010</v>
      </c>
      <c r="C43" s="7" t="str">
        <f>VLOOKUP($A43,'PT ORGANISMOS'!$B$5:$H$1025,3,FALSE)</f>
        <v>ESMALTE SINTETICO X 4 LTS BLANCO</v>
      </c>
      <c r="D43" s="8" t="str">
        <f>VLOOKUP($A43,'PT ORGANISMOS'!$B$5:$H$1025,7,FALSE)</f>
        <v>u</v>
      </c>
      <c r="E43" s="12">
        <v>0.05</v>
      </c>
      <c r="F43" s="22">
        <f>VLOOKUP($B43,IN_01_26!$B:$E,4,)</f>
        <v>101602.7894443018</v>
      </c>
      <c r="G43" s="13">
        <f>F43*E43</f>
        <v>5080.1394722150908</v>
      </c>
      <c r="H43" s="8"/>
    </row>
    <row r="44" spans="1:8" s="2" customFormat="1" ht="13.5" customHeight="1" x14ac:dyDescent="0.25">
      <c r="A44" s="27">
        <v>212</v>
      </c>
      <c r="B44" s="39" t="str">
        <f>VLOOKUP($A44,'PT ORGANISMOS'!$B$5:$H$1025,4,FALSE)</f>
        <v>pi.005</v>
      </c>
      <c r="C44" s="7" t="str">
        <f>VLOOKUP($A44,'PT ORGANISMOS'!$B$5:$H$1025,3,FALSE)</f>
        <v>ANTIÓXIDO ROJO LATA X 4 LTS.</v>
      </c>
      <c r="D44" s="8" t="str">
        <f>VLOOKUP($A44,'PT ORGANISMOS'!$B$5:$H$1025,7,FALSE)</f>
        <v>u</v>
      </c>
      <c r="E44" s="32">
        <v>2.5000000000000001E-2</v>
      </c>
      <c r="F44" s="22">
        <f>VLOOKUP($B44,IN_01_26!$B:$E,4,)</f>
        <v>41205.168682149662</v>
      </c>
      <c r="G44" s="13">
        <f>F44*E44</f>
        <v>1030.1292170537415</v>
      </c>
      <c r="H44" s="8"/>
    </row>
    <row r="45" spans="1:8" s="2" customFormat="1" ht="13.5" customHeight="1" x14ac:dyDescent="0.25">
      <c r="A45" s="27">
        <v>219</v>
      </c>
      <c r="B45" s="39" t="str">
        <f>VLOOKUP($A45,'PT ORGANISMOS'!$B$5:$H$1025,4,FALSE)</f>
        <v>pi.025</v>
      </c>
      <c r="C45" s="7" t="str">
        <f>VLOOKUP($A45,'PT ORGANISMOS'!$B$5:$H$1025,3,FALSE)</f>
        <v>BARNIZ SINTÉTICO</v>
      </c>
      <c r="D45" s="8" t="str">
        <f>VLOOKUP($A45,'PT ORGANISMOS'!$B$5:$H$1025,7,FALSE)</f>
        <v>l</v>
      </c>
      <c r="E45" s="12">
        <v>0.01</v>
      </c>
      <c r="F45" s="22">
        <f>VLOOKUP($B45,IN_01_26!$B:$E,4,)</f>
        <v>14261.98213212802</v>
      </c>
      <c r="G45" s="13">
        <f>F45*E45</f>
        <v>142.6198213212802</v>
      </c>
      <c r="H45" s="8"/>
    </row>
    <row r="46" spans="1:8" s="2" customFormat="1" ht="13.5" customHeight="1" x14ac:dyDescent="0.25">
      <c r="A46" s="27"/>
      <c r="B46" s="35" t="s">
        <v>903</v>
      </c>
      <c r="C46" s="7"/>
      <c r="D46" s="8"/>
      <c r="E46" s="12"/>
      <c r="F46" s="22"/>
      <c r="G46" s="13"/>
      <c r="H46" s="8"/>
    </row>
    <row r="47" spans="1:8" s="2" customFormat="1" ht="13.5" customHeight="1" x14ac:dyDescent="0.25">
      <c r="A47" s="27">
        <v>202</v>
      </c>
      <c r="B47" s="39" t="str">
        <f>VLOOKUP($A47,'PT ORGANISMOS'!$B$5:$H$1025,4,FALSE)</f>
        <v>mo.006</v>
      </c>
      <c r="C47" s="7" t="str">
        <f>VLOOKUP($A47,'PT ORGANISMOS'!$B$5:$H$1025,3,FALSE)</f>
        <v>CUADRILLA TIPO UOCRA</v>
      </c>
      <c r="D47" s="8" t="str">
        <f>VLOOKUP($A47,'PT ORGANISMOS'!$B$5:$H$1025,7,FALSE)</f>
        <v>h</v>
      </c>
      <c r="E47" s="12">
        <v>0.75</v>
      </c>
      <c r="F47" s="22">
        <f>VLOOKUP($B47,IN_01_26!$B:$E,4,)</f>
        <v>8869.9805581818182</v>
      </c>
      <c r="G47" s="13">
        <f>F47*E47</f>
        <v>6652.4854186363636</v>
      </c>
      <c r="H47" s="8"/>
    </row>
    <row r="48" spans="1:8" s="2" customFormat="1" ht="13.5" customHeight="1" x14ac:dyDescent="0.25">
      <c r="A48" s="27"/>
      <c r="B48" s="35" t="s">
        <v>904</v>
      </c>
      <c r="C48" s="7"/>
      <c r="D48" s="8"/>
      <c r="E48" s="12"/>
      <c r="F48" s="22"/>
      <c r="G48" s="13"/>
      <c r="H48" s="8"/>
    </row>
    <row r="49" spans="1:8" s="2" customFormat="1" ht="13.5" customHeight="1" x14ac:dyDescent="0.25">
      <c r="A49" s="30">
        <v>75</v>
      </c>
      <c r="B49" s="40" t="str">
        <f>VLOOKUP($A49,'PT ORGANISMOS'!$B$5:$H$1025,4,FALSE)</f>
        <v>eq.012</v>
      </c>
      <c r="C49" s="14" t="str">
        <f>VLOOKUP($A49,'PT ORGANISMOS'!$B$5:$H$1025,3,FALSE)</f>
        <v>CAMIÓN VOLCADOR 140 H.P.</v>
      </c>
      <c r="D49" s="15" t="str">
        <f>VLOOKUP($A49,'PT ORGANISMOS'!$B$5:$H$1025,7,FALSE)</f>
        <v>h</v>
      </c>
      <c r="E49" s="31">
        <v>2E-3</v>
      </c>
      <c r="F49" s="24">
        <f>VLOOKUP($B49,IN_01_26!$B:$E,4,)</f>
        <v>125749.3150135278</v>
      </c>
      <c r="G49" s="17">
        <f>F49*E49</f>
        <v>251.49863002705561</v>
      </c>
      <c r="H49" s="15"/>
    </row>
    <row r="50" spans="1:8" s="2" customFormat="1" ht="15.75" x14ac:dyDescent="0.25">
      <c r="A50" s="50" t="s">
        <v>1081</v>
      </c>
      <c r="B50" s="42" t="s">
        <v>1088</v>
      </c>
      <c r="C50" s="11"/>
      <c r="D50" s="45" t="s">
        <v>913</v>
      </c>
      <c r="E50" s="43" t="str">
        <f>A50</f>
        <v>0.72.41.F</v>
      </c>
      <c r="F50" s="45" t="s">
        <v>920</v>
      </c>
      <c r="G50" s="44">
        <f>SUM(G52:G58)</f>
        <v>7487.1427509431805</v>
      </c>
      <c r="H50" s="8" t="s">
        <v>3</v>
      </c>
    </row>
    <row r="51" spans="1:8" s="2" customFormat="1" ht="15" x14ac:dyDescent="0.25">
      <c r="A51" s="28"/>
      <c r="B51" s="34" t="s">
        <v>909</v>
      </c>
      <c r="C51" s="18"/>
      <c r="D51" s="19" t="s">
        <v>914</v>
      </c>
      <c r="E51" s="19" t="s">
        <v>910</v>
      </c>
      <c r="F51" s="20" t="s">
        <v>911</v>
      </c>
      <c r="G51" s="20" t="s">
        <v>912</v>
      </c>
      <c r="H51" s="18"/>
    </row>
    <row r="52" spans="1:8" s="2" customFormat="1" ht="13.5" customHeight="1" x14ac:dyDescent="0.25">
      <c r="A52" s="29"/>
      <c r="B52" s="46" t="s">
        <v>902</v>
      </c>
      <c r="C52" s="25"/>
      <c r="D52" s="41"/>
      <c r="E52" s="47"/>
      <c r="F52" s="48"/>
      <c r="G52" s="49"/>
      <c r="H52" s="41"/>
    </row>
    <row r="53" spans="1:8" s="2" customFormat="1" ht="13.5" customHeight="1" x14ac:dyDescent="0.25">
      <c r="A53" s="27">
        <v>211</v>
      </c>
      <c r="B53" s="39" t="str">
        <f>VLOOKUP($A53,'PT ORGANISMOS'!$B$5:$H$1025,4,FALSE)</f>
        <v>pi.003</v>
      </c>
      <c r="C53" s="7" t="str">
        <f>VLOOKUP($A53,'PT ORGANISMOS'!$B$5:$H$1025,3,FALSE)</f>
        <v>AGUARRÁS</v>
      </c>
      <c r="D53" s="8" t="str">
        <f>VLOOKUP($A53,'PT ORGANISMOS'!$B$5:$H$1025,7,FALSE)</f>
        <v>l</v>
      </c>
      <c r="E53" s="12">
        <v>0.06</v>
      </c>
      <c r="F53" s="22">
        <f>VLOOKUP($B53,IN_01_26!$B:$E,4,)</f>
        <v>3142.1947345001963</v>
      </c>
      <c r="G53" s="13">
        <f>F53*E53</f>
        <v>188.53168407001178</v>
      </c>
      <c r="H53" s="8"/>
    </row>
    <row r="54" spans="1:8" s="2" customFormat="1" ht="13.5" customHeight="1" x14ac:dyDescent="0.25">
      <c r="A54" s="27">
        <v>219</v>
      </c>
      <c r="B54" s="39" t="str">
        <f>VLOOKUP($A54,'PT ORGANISMOS'!$B$5:$H$1025,4,FALSE)</f>
        <v>pi.025</v>
      </c>
      <c r="C54" s="7" t="str">
        <f>VLOOKUP($A54,'PT ORGANISMOS'!$B$5:$H$1025,3,FALSE)</f>
        <v>BARNIZ SINTÉTICO</v>
      </c>
      <c r="D54" s="8" t="str">
        <f>VLOOKUP($A54,'PT ORGANISMOS'!$B$5:$H$1025,7,FALSE)</f>
        <v>l</v>
      </c>
      <c r="E54" s="12">
        <v>0.2</v>
      </c>
      <c r="F54" s="22">
        <f>VLOOKUP($B54,IN_01_26!$B:$E,4,)</f>
        <v>14261.98213212802</v>
      </c>
      <c r="G54" s="13">
        <f>F54*E54</f>
        <v>2852.3964264256042</v>
      </c>
      <c r="H54" s="8"/>
    </row>
    <row r="55" spans="1:8" s="2" customFormat="1" ht="13.5" customHeight="1" x14ac:dyDescent="0.25">
      <c r="A55" s="27"/>
      <c r="B55" s="35" t="s">
        <v>903</v>
      </c>
      <c r="C55" s="7"/>
      <c r="D55" s="8"/>
      <c r="E55" s="12"/>
      <c r="F55" s="22"/>
      <c r="G55" s="13"/>
      <c r="H55" s="8"/>
    </row>
    <row r="56" spans="1:8" s="2" customFormat="1" ht="13.5" customHeight="1" x14ac:dyDescent="0.25">
      <c r="A56" s="27">
        <v>202</v>
      </c>
      <c r="B56" s="39" t="str">
        <f>VLOOKUP($A56,'PT ORGANISMOS'!$B$5:$H$1025,4,FALSE)</f>
        <v>mo.006</v>
      </c>
      <c r="C56" s="7" t="str">
        <f>VLOOKUP($A56,'PT ORGANISMOS'!$B$5:$H$1025,3,FALSE)</f>
        <v>CUADRILLA TIPO UOCRA</v>
      </c>
      <c r="D56" s="8" t="str">
        <f>VLOOKUP($A56,'PT ORGANISMOS'!$B$5:$H$1025,7,FALSE)</f>
        <v>h</v>
      </c>
      <c r="E56" s="12">
        <v>0.48</v>
      </c>
      <c r="F56" s="22">
        <f>VLOOKUP($B56,IN_01_26!$B:$E,4,)</f>
        <v>8869.9805581818182</v>
      </c>
      <c r="G56" s="13">
        <f>F56*E56</f>
        <v>4257.590667927273</v>
      </c>
      <c r="H56" s="8"/>
    </row>
    <row r="57" spans="1:8" s="2" customFormat="1" ht="13.5" customHeight="1" x14ac:dyDescent="0.25">
      <c r="A57" s="27"/>
      <c r="B57" s="35" t="s">
        <v>904</v>
      </c>
      <c r="C57" s="7"/>
      <c r="D57" s="8"/>
      <c r="E57" s="12"/>
      <c r="F57" s="22"/>
      <c r="G57" s="13"/>
      <c r="H57" s="8"/>
    </row>
    <row r="58" spans="1:8" s="2" customFormat="1" ht="13.5" customHeight="1" x14ac:dyDescent="0.25">
      <c r="A58" s="30">
        <v>75</v>
      </c>
      <c r="B58" s="40" t="str">
        <f>VLOOKUP($A58,'PT ORGANISMOS'!$B$5:$H$1025,4,FALSE)</f>
        <v>eq.012</v>
      </c>
      <c r="C58" s="14" t="str">
        <f>VLOOKUP($A58,'PT ORGANISMOS'!$B$5:$H$1025,3,FALSE)</f>
        <v>CAMIÓN VOLCADOR 140 H.P.</v>
      </c>
      <c r="D58" s="15" t="str">
        <f>VLOOKUP($A58,'PT ORGANISMOS'!$B$5:$H$1025,7,FALSE)</f>
        <v>h</v>
      </c>
      <c r="E58" s="65">
        <v>1.5E-3</v>
      </c>
      <c r="F58" s="24">
        <f>VLOOKUP($B58,IN_01_26!$B:$E,4,)</f>
        <v>125749.3150135278</v>
      </c>
      <c r="G58" s="17">
        <f>F58*E58</f>
        <v>188.62397252029169</v>
      </c>
      <c r="H58" s="15"/>
    </row>
    <row r="61" spans="1:8" s="2" customFormat="1" ht="15.75" x14ac:dyDescent="0.25">
      <c r="A61" s="50" t="s">
        <v>1082</v>
      </c>
      <c r="B61" s="42" t="s">
        <v>1089</v>
      </c>
      <c r="C61" s="11"/>
      <c r="D61" s="45" t="s">
        <v>913</v>
      </c>
      <c r="E61" s="43" t="str">
        <f>A61</f>
        <v>0.72.42.F</v>
      </c>
      <c r="F61" s="45" t="s">
        <v>920</v>
      </c>
      <c r="G61" s="44">
        <f>SUM(G63:G70)</f>
        <v>11520.956475324754</v>
      </c>
      <c r="H61" s="8" t="s">
        <v>3</v>
      </c>
    </row>
    <row r="62" spans="1:8" s="2" customFormat="1" ht="15" x14ac:dyDescent="0.25">
      <c r="A62" s="28"/>
      <c r="B62" s="34" t="s">
        <v>909</v>
      </c>
      <c r="C62" s="18"/>
      <c r="D62" s="19" t="s">
        <v>914</v>
      </c>
      <c r="E62" s="19" t="s">
        <v>910</v>
      </c>
      <c r="F62" s="20" t="s">
        <v>911</v>
      </c>
      <c r="G62" s="20" t="s">
        <v>912</v>
      </c>
      <c r="H62" s="18"/>
    </row>
    <row r="63" spans="1:8" s="2" customFormat="1" ht="13.5" customHeight="1" x14ac:dyDescent="0.25">
      <c r="A63" s="29"/>
      <c r="B63" s="46" t="s">
        <v>902</v>
      </c>
      <c r="C63" s="25"/>
      <c r="D63" s="41"/>
      <c r="E63" s="47"/>
      <c r="F63" s="48"/>
      <c r="G63" s="49"/>
      <c r="H63" s="41"/>
    </row>
    <row r="64" spans="1:8" s="2" customFormat="1" ht="13.5" customHeight="1" x14ac:dyDescent="0.25">
      <c r="A64" s="27">
        <v>211</v>
      </c>
      <c r="B64" s="39" t="str">
        <f>VLOOKUP($A64,'PT ORGANISMOS'!$B$5:$H$1025,4,FALSE)</f>
        <v>pi.003</v>
      </c>
      <c r="C64" s="7" t="str">
        <f>VLOOKUP($A64,'PT ORGANISMOS'!$B$5:$H$1025,3,FALSE)</f>
        <v>AGUARRÁS</v>
      </c>
      <c r="D64" s="8" t="str">
        <f>VLOOKUP($A64,'PT ORGANISMOS'!$B$5:$H$1025,7,FALSE)</f>
        <v>l</v>
      </c>
      <c r="E64" s="12">
        <v>0.06</v>
      </c>
      <c r="F64" s="22">
        <f>VLOOKUP($B64,IN_01_26!$B:$E,4,)</f>
        <v>3142.1947345001963</v>
      </c>
      <c r="G64" s="13">
        <f>F64*E64</f>
        <v>188.53168407001178</v>
      </c>
      <c r="H64" s="8"/>
    </row>
    <row r="65" spans="1:8" s="2" customFormat="1" ht="13.5" customHeight="1" x14ac:dyDescent="0.25">
      <c r="A65" s="27">
        <v>212</v>
      </c>
      <c r="B65" s="39" t="str">
        <f>VLOOKUP($A65,'PT ORGANISMOS'!$B$5:$H$1025,4,FALSE)</f>
        <v>pi.005</v>
      </c>
      <c r="C65" s="7" t="str">
        <f>VLOOKUP($A65,'PT ORGANISMOS'!$B$5:$H$1025,3,FALSE)</f>
        <v>ANTIÓXIDO ROJO LATA X 4 LTS.</v>
      </c>
      <c r="D65" s="8" t="str">
        <f>VLOOKUP($A65,'PT ORGANISMOS'!$B$5:$H$1025,7,FALSE)</f>
        <v>u</v>
      </c>
      <c r="E65" s="32">
        <v>3.7999999999999999E-2</v>
      </c>
      <c r="F65" s="22">
        <f>VLOOKUP($B65,IN_01_26!$B:$E,4,)</f>
        <v>41205.168682149662</v>
      </c>
      <c r="G65" s="13">
        <f>F65*E65</f>
        <v>1565.7964099216872</v>
      </c>
      <c r="H65" s="8"/>
    </row>
    <row r="66" spans="1:8" s="2" customFormat="1" ht="13.5" customHeight="1" x14ac:dyDescent="0.25">
      <c r="A66" s="27">
        <v>213</v>
      </c>
      <c r="B66" s="39" t="str">
        <f>VLOOKUP($A66,'PT ORGANISMOS'!$B$5:$H$1025,4,FALSE)</f>
        <v>pi.010</v>
      </c>
      <c r="C66" s="7" t="str">
        <f>VLOOKUP($A66,'PT ORGANISMOS'!$B$5:$H$1025,3,FALSE)</f>
        <v>ESMALTE SINTETICO X 4 LTS BLANCO</v>
      </c>
      <c r="D66" s="8" t="str">
        <f>VLOOKUP($A66,'PT ORGANISMOS'!$B$5:$H$1025,7,FALSE)</f>
        <v>u</v>
      </c>
      <c r="E66" s="12">
        <v>0.05</v>
      </c>
      <c r="F66" s="22">
        <f>VLOOKUP($B66,IN_01_26!$B:$E,4,)</f>
        <v>101602.7894443018</v>
      </c>
      <c r="G66" s="13">
        <f>F66*E66</f>
        <v>5080.1394722150908</v>
      </c>
      <c r="H66" s="8"/>
    </row>
    <row r="67" spans="1:8" s="2" customFormat="1" ht="13.5" customHeight="1" x14ac:dyDescent="0.25">
      <c r="A67" s="27"/>
      <c r="B67" s="35" t="s">
        <v>903</v>
      </c>
      <c r="C67" s="7"/>
      <c r="D67" s="8"/>
      <c r="E67" s="12"/>
      <c r="F67" s="22"/>
      <c r="G67" s="13"/>
      <c r="H67" s="8"/>
    </row>
    <row r="68" spans="1:8" s="2" customFormat="1" ht="13.5" customHeight="1" x14ac:dyDescent="0.25">
      <c r="A68" s="27">
        <v>202</v>
      </c>
      <c r="B68" s="39" t="str">
        <f>VLOOKUP($A68,'PT ORGANISMOS'!$B$5:$H$1025,4,FALSE)</f>
        <v>mo.006</v>
      </c>
      <c r="C68" s="7" t="str">
        <f>VLOOKUP($A68,'PT ORGANISMOS'!$B$5:$H$1025,3,FALSE)</f>
        <v>CUADRILLA TIPO UOCRA</v>
      </c>
      <c r="D68" s="8" t="str">
        <f>VLOOKUP($A68,'PT ORGANISMOS'!$B$5:$H$1025,7,FALSE)</f>
        <v>h</v>
      </c>
      <c r="E68" s="12">
        <v>0.5</v>
      </c>
      <c r="F68" s="22">
        <f>VLOOKUP($B68,IN_01_26!$B:$E,4,)</f>
        <v>8869.9805581818182</v>
      </c>
      <c r="G68" s="13">
        <f>F68*E68</f>
        <v>4434.9902790909091</v>
      </c>
      <c r="H68" s="8"/>
    </row>
    <row r="69" spans="1:8" s="2" customFormat="1" ht="13.5" customHeight="1" x14ac:dyDescent="0.25">
      <c r="A69" s="27"/>
      <c r="B69" s="35" t="s">
        <v>904</v>
      </c>
      <c r="C69" s="7"/>
      <c r="D69" s="8"/>
      <c r="E69" s="12"/>
      <c r="F69" s="22"/>
      <c r="G69" s="13"/>
      <c r="H69" s="8"/>
    </row>
    <row r="70" spans="1:8" s="2" customFormat="1" ht="13.5" customHeight="1" x14ac:dyDescent="0.25">
      <c r="A70" s="30">
        <v>75</v>
      </c>
      <c r="B70" s="40" t="str">
        <f>VLOOKUP($A70,'PT ORGANISMOS'!$B$5:$H$1025,4,FALSE)</f>
        <v>eq.012</v>
      </c>
      <c r="C70" s="14" t="str">
        <f>VLOOKUP($A70,'PT ORGANISMOS'!$B$5:$H$1025,3,FALSE)</f>
        <v>CAMIÓN VOLCADOR 140 H.P.</v>
      </c>
      <c r="D70" s="15" t="str">
        <f>VLOOKUP($A70,'PT ORGANISMOS'!$B$5:$H$1025,7,FALSE)</f>
        <v>h</v>
      </c>
      <c r="E70" s="31">
        <v>2E-3</v>
      </c>
      <c r="F70" s="24">
        <f>VLOOKUP($B70,IN_01_26!$B:$E,4,)</f>
        <v>125749.3150135278</v>
      </c>
      <c r="G70" s="17">
        <f>F70*E70</f>
        <v>251.49863002705561</v>
      </c>
      <c r="H70" s="15"/>
    </row>
    <row r="73" spans="1:8" s="2" customFormat="1" ht="15.75" x14ac:dyDescent="0.25">
      <c r="A73" s="50" t="s">
        <v>1083</v>
      </c>
      <c r="B73" s="42" t="s">
        <v>1090</v>
      </c>
      <c r="C73" s="11"/>
      <c r="D73" s="45" t="s">
        <v>913</v>
      </c>
      <c r="E73" s="43" t="str">
        <f>A73</f>
        <v>0.72.50.F</v>
      </c>
      <c r="F73" s="45" t="s">
        <v>920</v>
      </c>
      <c r="G73" s="44">
        <f>SUM(G75:G81)</f>
        <v>15250.011349484335</v>
      </c>
      <c r="H73" s="8" t="s">
        <v>3</v>
      </c>
    </row>
    <row r="74" spans="1:8" s="2" customFormat="1" ht="15" x14ac:dyDescent="0.25">
      <c r="A74" s="28"/>
      <c r="B74" s="34" t="s">
        <v>909</v>
      </c>
      <c r="C74" s="18"/>
      <c r="D74" s="19" t="s">
        <v>914</v>
      </c>
      <c r="E74" s="19" t="s">
        <v>910</v>
      </c>
      <c r="F74" s="20" t="s">
        <v>911</v>
      </c>
      <c r="G74" s="20" t="s">
        <v>912</v>
      </c>
      <c r="H74" s="18"/>
    </row>
    <row r="75" spans="1:8" s="2" customFormat="1" ht="13.5" customHeight="1" x14ac:dyDescent="0.25">
      <c r="A75" s="29"/>
      <c r="B75" s="46" t="s">
        <v>902</v>
      </c>
      <c r="C75" s="25"/>
      <c r="D75" s="41"/>
      <c r="E75" s="47"/>
      <c r="F75" s="48"/>
      <c r="G75" s="49"/>
      <c r="H75" s="41"/>
    </row>
    <row r="76" spans="1:8" s="2" customFormat="1" ht="13.5" customHeight="1" x14ac:dyDescent="0.25">
      <c r="A76" s="27">
        <v>221</v>
      </c>
      <c r="B76" s="39" t="str">
        <f>VLOOKUP($A76,'PT ORGANISMOS'!$B$5:$H$1025,4,FALSE)</f>
        <v>pi.031</v>
      </c>
      <c r="C76" s="7" t="str">
        <f>VLOOKUP($A76,'PT ORGANISMOS'!$B$5:$H$1025,3,FALSE)</f>
        <v>PINTURA SILICONADAS P/LADRILLOS 20L</v>
      </c>
      <c r="D76" s="8" t="str">
        <f>VLOOKUP($A76,'PT ORGANISMOS'!$B$5:$H$1025,7,FALSE)</f>
        <v>l</v>
      </c>
      <c r="E76" s="12">
        <v>0.5</v>
      </c>
      <c r="F76" s="22">
        <f>VLOOKUP($B76,IN_01_26!$B:$E,4,)</f>
        <v>19970.594167169631</v>
      </c>
      <c r="G76" s="13">
        <f>F76*E76</f>
        <v>9985.2970835848155</v>
      </c>
      <c r="H76" s="8"/>
    </row>
    <row r="77" spans="1:8" s="2" customFormat="1" ht="13.5" customHeight="1" x14ac:dyDescent="0.25">
      <c r="A77" s="27">
        <v>211</v>
      </c>
      <c r="B77" s="39" t="str">
        <f>VLOOKUP($A77,'PT ORGANISMOS'!$B$5:$H$1025,4,FALSE)</f>
        <v>pi.003</v>
      </c>
      <c r="C77" s="7" t="str">
        <f>VLOOKUP($A77,'PT ORGANISMOS'!$B$5:$H$1025,3,FALSE)</f>
        <v>AGUARRÁS</v>
      </c>
      <c r="D77" s="8" t="str">
        <f>VLOOKUP($A77,'PT ORGANISMOS'!$B$5:$H$1025,7,FALSE)</f>
        <v>l</v>
      </c>
      <c r="E77" s="32">
        <v>0.14399999999999999</v>
      </c>
      <c r="F77" s="22">
        <f>VLOOKUP($B77,IN_01_26!$B:$E,4,)</f>
        <v>3142.1947345001963</v>
      </c>
      <c r="G77" s="13">
        <f>F77*E77</f>
        <v>452.47604176802821</v>
      </c>
      <c r="H77" s="8"/>
    </row>
    <row r="78" spans="1:8" s="2" customFormat="1" ht="13.5" customHeight="1" x14ac:dyDescent="0.25">
      <c r="A78" s="27"/>
      <c r="B78" s="35" t="s">
        <v>903</v>
      </c>
      <c r="C78" s="7"/>
      <c r="D78" s="8"/>
      <c r="E78" s="12"/>
      <c r="F78" s="22"/>
      <c r="G78" s="13"/>
      <c r="H78" s="8"/>
    </row>
    <row r="79" spans="1:8" s="2" customFormat="1" ht="13.5" customHeight="1" x14ac:dyDescent="0.25">
      <c r="A79" s="27">
        <v>202</v>
      </c>
      <c r="B79" s="39" t="str">
        <f>VLOOKUP($A79,'PT ORGANISMOS'!$B$5:$H$1025,4,FALSE)</f>
        <v>mo.006</v>
      </c>
      <c r="C79" s="7" t="str">
        <f>VLOOKUP($A79,'PT ORGANISMOS'!$B$5:$H$1025,3,FALSE)</f>
        <v>CUADRILLA TIPO UOCRA</v>
      </c>
      <c r="D79" s="8" t="str">
        <f>VLOOKUP($A79,'PT ORGANISMOS'!$B$5:$H$1025,7,FALSE)</f>
        <v>h</v>
      </c>
      <c r="E79" s="12">
        <v>0.5</v>
      </c>
      <c r="F79" s="22">
        <f>VLOOKUP($B79,IN_01_26!$B:$E,4,)</f>
        <v>8869.9805581818182</v>
      </c>
      <c r="G79" s="13">
        <f>F79*E79</f>
        <v>4434.9902790909091</v>
      </c>
      <c r="H79" s="8"/>
    </row>
    <row r="80" spans="1:8" s="2" customFormat="1" ht="13.5" customHeight="1" x14ac:dyDescent="0.25">
      <c r="A80" s="27"/>
      <c r="B80" s="35" t="s">
        <v>904</v>
      </c>
      <c r="C80" s="7"/>
      <c r="D80" s="8"/>
      <c r="E80" s="12"/>
      <c r="F80" s="22"/>
      <c r="G80" s="13"/>
      <c r="H80" s="8"/>
    </row>
    <row r="81" spans="1:8" s="2" customFormat="1" ht="13.5" customHeight="1" x14ac:dyDescent="0.25">
      <c r="A81" s="30">
        <v>75</v>
      </c>
      <c r="B81" s="40" t="str">
        <f>VLOOKUP($A81,'PT ORGANISMOS'!$B$5:$H$1025,4,FALSE)</f>
        <v>eq.012</v>
      </c>
      <c r="C81" s="14" t="str">
        <f>VLOOKUP($A81,'PT ORGANISMOS'!$B$5:$H$1025,3,FALSE)</f>
        <v>CAMIÓN VOLCADOR 140 H.P.</v>
      </c>
      <c r="D81" s="15" t="str">
        <f>VLOOKUP($A81,'PT ORGANISMOS'!$B$5:$H$1025,7,FALSE)</f>
        <v>h</v>
      </c>
      <c r="E81" s="31">
        <v>3.0000000000000001E-3</v>
      </c>
      <c r="F81" s="24">
        <f>VLOOKUP($B81,IN_01_26!$B:$E,4,)</f>
        <v>125749.3150135278</v>
      </c>
      <c r="G81" s="17">
        <f>F81*E81</f>
        <v>377.24794504058337</v>
      </c>
      <c r="H8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"/>
  <sheetViews>
    <sheetView topLeftCell="B1" workbookViewId="0">
      <selection activeCell="L20" sqref="L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5.75" customHeight="1" x14ac:dyDescent="0.2"/>
    <row r="2" spans="1:8" s="1" customFormat="1" ht="33.75" customHeight="1" x14ac:dyDescent="0.35">
      <c r="A2" s="26"/>
      <c r="B2" s="346" t="str">
        <f>'PT ORGANISMOS'!A2</f>
        <v>Precios de ENERO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1091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1092</v>
      </c>
      <c r="B6" s="42" t="s">
        <v>1093</v>
      </c>
      <c r="C6" s="11"/>
      <c r="D6" s="45" t="s">
        <v>913</v>
      </c>
      <c r="E6" s="43" t="str">
        <f>A6</f>
        <v>0.78.00.A</v>
      </c>
      <c r="F6" s="45" t="s">
        <v>920</v>
      </c>
      <c r="G6" s="44">
        <f>SUM(G8:G11)</f>
        <v>39684.387731327966</v>
      </c>
      <c r="H6" s="8" t="s">
        <v>3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333</v>
      </c>
      <c r="B9" s="39" t="str">
        <f>VLOOKUP($A9,'PT ORGANISMOS'!$B$5:$H$1025,4,FALSE)</f>
        <v>vi.003</v>
      </c>
      <c r="C9" s="7" t="str">
        <f>VLOOKUP($A9,'PT ORGANISMOS'!$B$5:$H$1025,3,FALSE)</f>
        <v>VIDRIO DOBLE TRANSPARENTE 3MM</v>
      </c>
      <c r="D9" s="8" t="str">
        <f>VLOOKUP($A9,'PT ORGANISMOS'!$B$5:$H$1025,7,FALSE)</f>
        <v>m2</v>
      </c>
      <c r="E9" s="12">
        <v>1.05</v>
      </c>
      <c r="F9" s="22">
        <f>VLOOKUP($B9,IN_01_26!$B:$E,4,)</f>
        <v>29347.054450615378</v>
      </c>
      <c r="G9" s="13">
        <f>F9*E9</f>
        <v>30814.407173146148</v>
      </c>
      <c r="H9" s="8"/>
    </row>
    <row r="10" spans="1:8" s="2" customFormat="1" ht="13.5" customHeight="1" x14ac:dyDescent="0.25">
      <c r="A10" s="27"/>
      <c r="B10" s="35" t="s">
        <v>903</v>
      </c>
      <c r="C10" s="7"/>
      <c r="D10" s="8"/>
      <c r="E10" s="12"/>
      <c r="F10" s="21"/>
      <c r="G10" s="13"/>
      <c r="H10" s="8"/>
    </row>
    <row r="11" spans="1:8" s="2" customFormat="1" ht="13.5" customHeight="1" x14ac:dyDescent="0.25">
      <c r="A11" s="30">
        <v>202</v>
      </c>
      <c r="B11" s="40" t="str">
        <f>VLOOKUP($A11,'PT ORGANISMOS'!$B$5:$H$1025,4,FALSE)</f>
        <v>mo.006</v>
      </c>
      <c r="C11" s="14" t="str">
        <f>VLOOKUP($A11,'PT ORGANISMOS'!$B$5:$H$1025,3,FALSE)</f>
        <v>CUADRILLA TIPO UOCRA</v>
      </c>
      <c r="D11" s="15" t="str">
        <f>VLOOKUP($A11,'PT ORGANISMOS'!$B$5:$H$1025,7,FALSE)</f>
        <v>h</v>
      </c>
      <c r="E11" s="16">
        <v>1</v>
      </c>
      <c r="F11" s="24">
        <f>VLOOKUP($B11,IN_01_26!$B:$E,4,)</f>
        <v>8869.9805581818182</v>
      </c>
      <c r="G11" s="17">
        <f>F11*E11</f>
        <v>8869.9805581818182</v>
      </c>
      <c r="H1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17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0.5" customHeight="1" x14ac:dyDescent="0.2"/>
    <row r="2" spans="1:8" s="1" customFormat="1" ht="33.75" customHeight="1" x14ac:dyDescent="0.35">
      <c r="A2" s="26"/>
      <c r="B2" s="346" t="str">
        <f>'PT ORGANISMOS'!A2</f>
        <v>Precios de ENERO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1094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1095</v>
      </c>
      <c r="B6" s="42" t="s">
        <v>1107</v>
      </c>
      <c r="C6" s="11"/>
      <c r="D6" s="45" t="s">
        <v>913</v>
      </c>
      <c r="E6" s="43" t="str">
        <f>A6</f>
        <v>0.99.01.F</v>
      </c>
      <c r="F6" s="45" t="s">
        <v>920</v>
      </c>
      <c r="G6" s="44">
        <f>SUM(G8:G13)</f>
        <v>6333.1734361312374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1</v>
      </c>
      <c r="B9" s="39" t="str">
        <f>VLOOKUP($A9,'PT ORGANISMOS'!$B$5:$H$1025,4,FALSE)</f>
        <v>ac.002</v>
      </c>
      <c r="C9" s="7" t="str">
        <f>VLOOKUP($A9,'PT ORGANISMOS'!$B$5:$H$1025,3,FALSE)</f>
        <v>ALAMBRE DE PÚAS X 500 M.</v>
      </c>
      <c r="D9" s="8" t="str">
        <f>VLOOKUP($A9,'PT ORGANISMOS'!$B$5:$H$1025,7,FALSE)</f>
        <v>rollo</v>
      </c>
      <c r="E9" s="12">
        <v>8.199999999999999E-3</v>
      </c>
      <c r="F9" s="22">
        <f>VLOOKUP($B9,IN_01_26!$B:$E,4,)</f>
        <v>249001.13172585383</v>
      </c>
      <c r="G9" s="13">
        <f>F9*E9</f>
        <v>2041.8092801520011</v>
      </c>
      <c r="H9" s="8"/>
    </row>
    <row r="10" spans="1:8" s="2" customFormat="1" ht="13.5" customHeight="1" x14ac:dyDescent="0.25">
      <c r="A10" s="27">
        <v>216</v>
      </c>
      <c r="B10" s="39" t="str">
        <f>VLOOKUP($A10,'PT ORGANISMOS'!$B$5:$H$1025,4,FALSE)</f>
        <v>pi.019</v>
      </c>
      <c r="C10" s="7" t="str">
        <f>VLOOKUP($A10,'PT ORGANISMOS'!$B$5:$H$1025,3,FALSE)</f>
        <v>PINTURA ASFÁLTICA SECADO RAPIDO</v>
      </c>
      <c r="D10" s="8" t="str">
        <f>VLOOKUP($A10,'PT ORGANISMOS'!$B$5:$H$1025,7,FALSE)</f>
        <v>l</v>
      </c>
      <c r="E10" s="12">
        <v>7.0000000000000007E-2</v>
      </c>
      <c r="F10" s="22">
        <f>VLOOKUP($B10,IN_01_26!$B:$E,4,)</f>
        <v>3447.3999430572694</v>
      </c>
      <c r="G10" s="13">
        <f>F10*E10</f>
        <v>241.31799601400888</v>
      </c>
      <c r="H10" s="8"/>
    </row>
    <row r="11" spans="1:8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32">
        <v>8.2199999999999995E-2</v>
      </c>
      <c r="F11" s="22">
        <f>VLOOKUP($B11,IN_01_26!$B:$E,4,)</f>
        <v>16898.44273127351</v>
      </c>
      <c r="G11" s="13">
        <f>F11*E11</f>
        <v>1389.0519925106823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30">
        <v>202</v>
      </c>
      <c r="B13" s="40" t="str">
        <f>VLOOKUP($A13,'PT ORGANISMOS'!$B$5:$H$1025,4,FALSE)</f>
        <v>mo.006</v>
      </c>
      <c r="C13" s="14" t="str">
        <f>VLOOKUP($A13,'PT ORGANISMOS'!$B$5:$H$1025,3,FALSE)</f>
        <v>CUADRILLA TIPO UOCRA</v>
      </c>
      <c r="D13" s="15" t="str">
        <f>VLOOKUP($A13,'PT ORGANISMOS'!$B$5:$H$1025,7,FALSE)</f>
        <v>h</v>
      </c>
      <c r="E13" s="16">
        <v>0.3</v>
      </c>
      <c r="F13" s="24">
        <f>VLOOKUP($B13,IN_01_26!$B:$E,4,)</f>
        <v>8869.9805581818182</v>
      </c>
      <c r="G13" s="17">
        <f>F13*E13</f>
        <v>2660.9941674545453</v>
      </c>
      <c r="H13" s="15"/>
    </row>
    <row r="16" spans="1:8" s="2" customFormat="1" ht="15.75" x14ac:dyDescent="0.25">
      <c r="A16" s="50" t="s">
        <v>1096</v>
      </c>
      <c r="B16" s="42" t="s">
        <v>1108</v>
      </c>
      <c r="C16" s="11"/>
      <c r="D16" s="45" t="s">
        <v>913</v>
      </c>
      <c r="E16" s="43" t="str">
        <f>A16</f>
        <v>0.99.02.F</v>
      </c>
      <c r="F16" s="45" t="s">
        <v>920</v>
      </c>
      <c r="G16" s="44">
        <f>SUM(G18:G23)</f>
        <v>61185.84535490111</v>
      </c>
      <c r="H16" s="8" t="s">
        <v>2</v>
      </c>
    </row>
    <row r="17" spans="1:8" s="2" customFormat="1" ht="15" x14ac:dyDescent="0.25">
      <c r="A17" s="28"/>
      <c r="B17" s="34" t="s">
        <v>909</v>
      </c>
      <c r="C17" s="18"/>
      <c r="D17" s="19" t="s">
        <v>914</v>
      </c>
      <c r="E17" s="19" t="s">
        <v>910</v>
      </c>
      <c r="F17" s="20" t="s">
        <v>911</v>
      </c>
      <c r="G17" s="20" t="s">
        <v>912</v>
      </c>
      <c r="H17" s="18"/>
    </row>
    <row r="18" spans="1:8" s="2" customFormat="1" ht="13.5" customHeight="1" x14ac:dyDescent="0.25">
      <c r="A18" s="29"/>
      <c r="B18" s="46" t="s">
        <v>902</v>
      </c>
      <c r="C18" s="25"/>
      <c r="D18" s="41"/>
      <c r="E18" s="47"/>
      <c r="F18" s="48"/>
      <c r="G18" s="49"/>
      <c r="H18" s="41"/>
    </row>
    <row r="19" spans="1:8" s="2" customFormat="1" ht="13.5" customHeight="1" x14ac:dyDescent="0.25">
      <c r="A19" s="27">
        <v>181</v>
      </c>
      <c r="B19" s="39" t="str">
        <f>VLOOKUP($A19,'PT ORGANISMOS'!$B$5:$H$1025,4,FALSE)</f>
        <v>li.006</v>
      </c>
      <c r="C19" s="7" t="str">
        <f>VLOOKUP($A19,'PT ORGANISMOS'!$B$5:$H$1025,3,FALSE)</f>
        <v xml:space="preserve">CEMENTO PORTLAND (PARA VARIACIÓN HISTÓRICA) </v>
      </c>
      <c r="D19" s="8" t="str">
        <f>VLOOKUP($A19,'PT ORGANISMOS'!$B$5:$H$1025,7,FALSE)</f>
        <v>kg</v>
      </c>
      <c r="E19" s="12">
        <v>46.800000000000004</v>
      </c>
      <c r="F19" s="22">
        <f>VLOOKUP($B19,IN_01_26!$B:$E,4,)</f>
        <v>675.22059721327219</v>
      </c>
      <c r="G19" s="13">
        <f>F19*E19</f>
        <v>31600.323949581139</v>
      </c>
      <c r="H19" s="8"/>
    </row>
    <row r="20" spans="1:8" s="2" customFormat="1" ht="13.5" customHeight="1" x14ac:dyDescent="0.25">
      <c r="A20" s="27">
        <v>2</v>
      </c>
      <c r="B20" s="39" t="str">
        <f>VLOOKUP($A20,'PT ORGANISMOS'!$B$5:$H$1025,4,FALSE)</f>
        <v>ac.015</v>
      </c>
      <c r="C20" s="7" t="str">
        <f>VLOOKUP($A20,'PT ORGANISMOS'!$B$5:$H$1025,3,FALSE)</f>
        <v>HIERRO MEJORADO DE 10 MM.</v>
      </c>
      <c r="D20" s="8" t="str">
        <f>VLOOKUP($A20,'PT ORGANISMOS'!$B$5:$H$1025,7,FALSE)</f>
        <v>kg</v>
      </c>
      <c r="E20" s="12">
        <v>0.4</v>
      </c>
      <c r="F20" s="22">
        <f>VLOOKUP($B20,IN_01_26!$B:$E,4,)</f>
        <v>4998.3380111160041</v>
      </c>
      <c r="G20" s="13">
        <f>F20*E20</f>
        <v>1999.3352044464018</v>
      </c>
      <c r="H20" s="8"/>
    </row>
    <row r="21" spans="1:8" s="2" customFormat="1" ht="13.5" customHeight="1" x14ac:dyDescent="0.25">
      <c r="A21" s="27">
        <v>34</v>
      </c>
      <c r="B21" s="39" t="str">
        <f>VLOOKUP($A21,'PT ORGANISMOS'!$B$5:$H$1025,4,FALSE)</f>
        <v>ar.004</v>
      </c>
      <c r="C21" s="7" t="str">
        <f>VLOOKUP($A21,'PT ORGANISMOS'!$B$5:$H$1025,3,FALSE)</f>
        <v>RIPIOSA</v>
      </c>
      <c r="D21" s="8" t="str">
        <f>VLOOKUP($A21,'PT ORGANISMOS'!$B$5:$H$1025,7,FALSE)</f>
        <v>m3</v>
      </c>
      <c r="E21" s="32">
        <v>9.3600000000000003E-2</v>
      </c>
      <c r="F21" s="22">
        <f>VLOOKUP($B21,IN_01_26!$B:$E,4,)</f>
        <v>29382.912798765821</v>
      </c>
      <c r="G21" s="13">
        <f>F21*E21</f>
        <v>2750.2406379644808</v>
      </c>
      <c r="H21" s="8"/>
    </row>
    <row r="22" spans="1:8" s="2" customFormat="1" ht="13.5" customHeight="1" x14ac:dyDescent="0.25">
      <c r="A22" s="27"/>
      <c r="B22" s="35" t="s">
        <v>903</v>
      </c>
      <c r="C22" s="7"/>
      <c r="D22" s="8"/>
      <c r="E22" s="12"/>
      <c r="F22" s="22"/>
      <c r="G22" s="13"/>
      <c r="H22" s="8"/>
    </row>
    <row r="23" spans="1:8" s="2" customFormat="1" ht="13.5" customHeight="1" x14ac:dyDescent="0.25">
      <c r="A23" s="30">
        <v>202</v>
      </c>
      <c r="B23" s="40" t="str">
        <f>VLOOKUP($A23,'PT ORGANISMOS'!$B$5:$H$1025,4,FALSE)</f>
        <v>mo.006</v>
      </c>
      <c r="C23" s="14" t="str">
        <f>VLOOKUP($A23,'PT ORGANISMOS'!$B$5:$H$1025,3,FALSE)</f>
        <v>CUADRILLA TIPO UOCRA</v>
      </c>
      <c r="D23" s="15" t="str">
        <f>VLOOKUP($A23,'PT ORGANISMOS'!$B$5:$H$1025,7,FALSE)</f>
        <v>h</v>
      </c>
      <c r="E23" s="16">
        <v>2.8</v>
      </c>
      <c r="F23" s="24">
        <f>VLOOKUP($B23,IN_01_26!$B:$E,4,)</f>
        <v>8869.9805581818182</v>
      </c>
      <c r="G23" s="17">
        <f>F23*E23</f>
        <v>24835.945562909088</v>
      </c>
      <c r="H23" s="15"/>
    </row>
    <row r="26" spans="1:8" s="2" customFormat="1" ht="15.75" x14ac:dyDescent="0.25">
      <c r="A26" s="50" t="s">
        <v>1097</v>
      </c>
      <c r="B26" s="42" t="s">
        <v>1109</v>
      </c>
      <c r="C26" s="11"/>
      <c r="D26" s="45" t="s">
        <v>913</v>
      </c>
      <c r="E26" s="43" t="str">
        <f>A26</f>
        <v>0.99.03.F</v>
      </c>
      <c r="F26" s="45" t="s">
        <v>920</v>
      </c>
      <c r="G26" s="44">
        <f>SUM(G28:G42)</f>
        <v>92192.149508970877</v>
      </c>
      <c r="H26" s="8" t="s">
        <v>4</v>
      </c>
    </row>
    <row r="27" spans="1:8" s="2" customFormat="1" ht="15" x14ac:dyDescent="0.25">
      <c r="A27" s="28"/>
      <c r="B27" s="34" t="s">
        <v>909</v>
      </c>
      <c r="C27" s="18"/>
      <c r="D27" s="19" t="s">
        <v>914</v>
      </c>
      <c r="E27" s="19" t="s">
        <v>910</v>
      </c>
      <c r="F27" s="20" t="s">
        <v>911</v>
      </c>
      <c r="G27" s="20" t="s">
        <v>912</v>
      </c>
      <c r="H27" s="18"/>
    </row>
    <row r="28" spans="1:8" s="2" customFormat="1" ht="13.5" customHeight="1" x14ac:dyDescent="0.25">
      <c r="A28" s="29"/>
      <c r="B28" s="46" t="s">
        <v>902</v>
      </c>
      <c r="C28" s="25"/>
      <c r="D28" s="41"/>
      <c r="E28" s="47"/>
      <c r="F28" s="48"/>
      <c r="G28" s="49"/>
      <c r="H28" s="41"/>
    </row>
    <row r="29" spans="1:8" s="2" customFormat="1" ht="13.5" customHeight="1" x14ac:dyDescent="0.25">
      <c r="A29" s="27">
        <v>181</v>
      </c>
      <c r="B29" s="39" t="str">
        <f>VLOOKUP($A29,'PT ORGANISMOS'!$B$5:$H$1025,4,FALSE)</f>
        <v>li.006</v>
      </c>
      <c r="C29" s="7" t="str">
        <f>VLOOKUP($A29,'PT ORGANISMOS'!$B$5:$H$1025,3,FALSE)</f>
        <v xml:space="preserve">CEMENTO PORTLAND (PARA VARIACIÓN HISTÓRICA) </v>
      </c>
      <c r="D29" s="8" t="str">
        <f>VLOOKUP($A29,'PT ORGANISMOS'!$B$5:$H$1025,7,FALSE)</f>
        <v>kg</v>
      </c>
      <c r="E29" s="12">
        <v>36.67</v>
      </c>
      <c r="F29" s="22">
        <f>VLOOKUP($B29,IN_01_26!$B:$E,4,)</f>
        <v>675.22059721327219</v>
      </c>
      <c r="G29" s="13">
        <f t="shared" ref="G29:G38" si="0">F29*E29</f>
        <v>24760.339299810694</v>
      </c>
      <c r="H29" s="8"/>
    </row>
    <row r="30" spans="1:8" s="2" customFormat="1" ht="13.5" customHeight="1" x14ac:dyDescent="0.25">
      <c r="A30" s="27">
        <v>33</v>
      </c>
      <c r="B30" s="39" t="str">
        <f>VLOOKUP($A30,'PT ORGANISMOS'!$B$5:$H$1025,4,FALSE)</f>
        <v>ar.003</v>
      </c>
      <c r="C30" s="7" t="str">
        <f>VLOOKUP($A30,'PT ORGANISMOS'!$B$5:$H$1025,3,FALSE)</f>
        <v>RIPIO ZARANDEADO 1/3</v>
      </c>
      <c r="D30" s="8" t="str">
        <f>VLOOKUP($A30,'PT ORGANISMOS'!$B$5:$H$1025,7,FALSE)</f>
        <v>m3</v>
      </c>
      <c r="E30" s="32">
        <v>0.10299999999999999</v>
      </c>
      <c r="F30" s="22">
        <f>VLOOKUP($B30,IN_01_26!$B:$E,4,)</f>
        <v>22842.735133299288</v>
      </c>
      <c r="G30" s="13">
        <f t="shared" si="0"/>
        <v>2352.8017187298265</v>
      </c>
      <c r="H30" s="8"/>
    </row>
    <row r="31" spans="1:8" s="2" customFormat="1" ht="13.5" customHeight="1" x14ac:dyDescent="0.25">
      <c r="A31" s="27">
        <v>31</v>
      </c>
      <c r="B31" s="39" t="str">
        <f>VLOOKUP($A31,'PT ORGANISMOS'!$B$5:$H$1025,4,FALSE)</f>
        <v>ar.001</v>
      </c>
      <c r="C31" s="7" t="str">
        <f>VLOOKUP($A31,'PT ORGANISMOS'!$B$5:$H$1025,3,FALSE)</f>
        <v>ARENA GRUESA</v>
      </c>
      <c r="D31" s="8" t="str">
        <f>VLOOKUP($A31,'PT ORGANISMOS'!$B$5:$H$1025,7,FALSE)</f>
        <v>m3</v>
      </c>
      <c r="E31" s="32">
        <v>8.7999999999999995E-2</v>
      </c>
      <c r="F31" s="22">
        <f>VLOOKUP($B31,IN_01_26!$B:$E,4,)</f>
        <v>18208.846056485665</v>
      </c>
      <c r="G31" s="13">
        <f t="shared" si="0"/>
        <v>1602.3784529707384</v>
      </c>
      <c r="H31" s="8"/>
    </row>
    <row r="32" spans="1:8" s="2" customFormat="1" ht="13.5" customHeight="1" x14ac:dyDescent="0.25">
      <c r="A32" s="27">
        <v>9</v>
      </c>
      <c r="B32" s="39" t="str">
        <f>VLOOKUP($A32,'PT ORGANISMOS'!$B$5:$H$1025,4,FALSE)</f>
        <v>ac.060</v>
      </c>
      <c r="C32" s="7" t="str">
        <f>VLOOKUP($A32,'PT ORGANISMOS'!$B$5:$H$1025,3,FALSE)</f>
        <v>ALAMBRE ROMBOIDAL 150X50X14</v>
      </c>
      <c r="D32" s="8" t="str">
        <f>VLOOKUP($A32,'PT ORGANISMOS'!$B$5:$H$1025,7,FALSE)</f>
        <v>m</v>
      </c>
      <c r="E32" s="12">
        <v>1</v>
      </c>
      <c r="F32" s="22">
        <f>VLOOKUP($B32,IN_01_26!$B:$E,4,)</f>
        <v>22459.719611262131</v>
      </c>
      <c r="G32" s="13">
        <f t="shared" si="0"/>
        <v>22459.719611262131</v>
      </c>
      <c r="H32" s="8"/>
    </row>
    <row r="33" spans="1:8" s="2" customFormat="1" ht="13.5" customHeight="1" x14ac:dyDescent="0.25">
      <c r="A33" s="27">
        <v>11</v>
      </c>
      <c r="B33" s="39" t="str">
        <f>VLOOKUP($A33,'PT ORGANISMOS'!$B$5:$H$1025,4,FALSE)</f>
        <v>ac.070</v>
      </c>
      <c r="C33" s="7" t="str">
        <f>VLOOKUP($A33,'PT ORGANISMOS'!$B$5:$H$1025,3,FALSE)</f>
        <v>ALAMBRE GALVANIZ. 16/14</v>
      </c>
      <c r="D33" s="8" t="str">
        <f>VLOOKUP($A33,'PT ORGANISMOS'!$B$5:$H$1025,7,FALSE)</f>
        <v>m</v>
      </c>
      <c r="E33" s="12">
        <v>2</v>
      </c>
      <c r="F33" s="22">
        <f>VLOOKUP($B33,IN_01_26!$B:$E,4,)</f>
        <v>388.36103830082698</v>
      </c>
      <c r="G33" s="13">
        <f t="shared" si="0"/>
        <v>776.72207660165395</v>
      </c>
      <c r="H33" s="8"/>
    </row>
    <row r="34" spans="1:8" s="2" customFormat="1" ht="13.5" customHeight="1" x14ac:dyDescent="0.25">
      <c r="A34" s="27">
        <v>1</v>
      </c>
      <c r="B34" s="39" t="str">
        <f>VLOOKUP($A34,'PT ORGANISMOS'!$B$5:$H$1025,4,FALSE)</f>
        <v>ac.002</v>
      </c>
      <c r="C34" s="7" t="str">
        <f>VLOOKUP($A34,'PT ORGANISMOS'!$B$5:$H$1025,3,FALSE)</f>
        <v>ALAMBRE DE PÚAS X 500 M.</v>
      </c>
      <c r="D34" s="8" t="str">
        <f>VLOOKUP($A34,'PT ORGANISMOS'!$B$5:$H$1025,7,FALSE)</f>
        <v>rollo</v>
      </c>
      <c r="E34" s="32">
        <v>6.0000000000000001E-3</v>
      </c>
      <c r="F34" s="22">
        <f>VLOOKUP($B34,IN_01_26!$B:$E,4,)</f>
        <v>249001.13172585383</v>
      </c>
      <c r="G34" s="13">
        <f t="shared" si="0"/>
        <v>1494.006790355123</v>
      </c>
      <c r="H34" s="8"/>
    </row>
    <row r="35" spans="1:8" s="2" customFormat="1" ht="13.5" customHeight="1" x14ac:dyDescent="0.25">
      <c r="A35" s="27">
        <v>14</v>
      </c>
      <c r="B35" s="39" t="str">
        <f>VLOOKUP($A35,'PT ORGANISMOS'!$B$5:$H$1025,4,FALSE)</f>
        <v>ac.090</v>
      </c>
      <c r="C35" s="7" t="str">
        <f>VLOOKUP($A35,'PT ORGANISMOS'!$B$5:$H$1025,3,FALSE)</f>
        <v>GANCHO P/ALAMBRE TEJIDO 3/8"X200 MM</v>
      </c>
      <c r="D35" s="8" t="str">
        <f>VLOOKUP($A35,'PT ORGANISMOS'!$B$5:$H$1025,7,FALSE)</f>
        <v>u</v>
      </c>
      <c r="E35" s="12">
        <v>1</v>
      </c>
      <c r="F35" s="22">
        <f>VLOOKUP($B35,IN_01_26!$B:$E,4,)</f>
        <v>1758.9026845441538</v>
      </c>
      <c r="G35" s="13">
        <f t="shared" si="0"/>
        <v>1758.9026845441538</v>
      </c>
      <c r="H35" s="8"/>
    </row>
    <row r="36" spans="1:8" s="2" customFormat="1" ht="13.5" customHeight="1" x14ac:dyDescent="0.25">
      <c r="A36" s="27">
        <v>13</v>
      </c>
      <c r="B36" s="39" t="str">
        <f>VLOOKUP($A36,'PT ORGANISMOS'!$B$5:$H$1025,4,FALSE)</f>
        <v>ac.080</v>
      </c>
      <c r="C36" s="7" t="str">
        <f>VLOOKUP($A36,'PT ORGANISMOS'!$B$5:$H$1025,3,FALSE)</f>
        <v>PLANCHUELA 1/2"X1/8"</v>
      </c>
      <c r="D36" s="8" t="str">
        <f>VLOOKUP($A36,'PT ORGANISMOS'!$B$5:$H$1025,7,FALSE)</f>
        <v>m</v>
      </c>
      <c r="E36" s="12">
        <v>1</v>
      </c>
      <c r="F36" s="22">
        <f>VLOOKUP($B36,IN_01_26!$B:$E,4,)</f>
        <v>1951.6159570336274</v>
      </c>
      <c r="G36" s="13">
        <f t="shared" si="0"/>
        <v>1951.6159570336274</v>
      </c>
      <c r="H36" s="8"/>
    </row>
    <row r="37" spans="1:8" s="2" customFormat="1" ht="13.5" customHeight="1" x14ac:dyDescent="0.25">
      <c r="A37" s="27">
        <v>226</v>
      </c>
      <c r="B37" s="39" t="str">
        <f>VLOOKUP($A37,'PT ORGANISMOS'!$B$5:$H$1025,4,FALSE)</f>
        <v>pre.030</v>
      </c>
      <c r="C37" s="7" t="str">
        <f>VLOOKUP($A37,'PT ORGANISMOS'!$B$5:$H$1025,3,FALSE)</f>
        <v>POSTE ESQUINERO X 3,05 M</v>
      </c>
      <c r="D37" s="8" t="str">
        <f>VLOOKUP($A37,'PT ORGANISMOS'!$B$5:$H$1025,7,FALSE)</f>
        <v>u</v>
      </c>
      <c r="E37" s="32">
        <v>1.2999999999999999E-2</v>
      </c>
      <c r="F37" s="22">
        <f>VLOOKUP($B37,IN_01_26!$B:$E,4,)</f>
        <v>43991.167336490798</v>
      </c>
      <c r="G37" s="13">
        <f t="shared" si="0"/>
        <v>571.88517537438031</v>
      </c>
      <c r="H37" s="8"/>
    </row>
    <row r="38" spans="1:8" s="2" customFormat="1" ht="13.5" customHeight="1" x14ac:dyDescent="0.25">
      <c r="A38" s="27">
        <v>225</v>
      </c>
      <c r="B38" s="39" t="str">
        <f>VLOOKUP($A38,'PT ORGANISMOS'!$B$5:$H$1025,4,FALSE)</f>
        <v>pre.010</v>
      </c>
      <c r="C38" s="7" t="str">
        <f>VLOOKUP($A38,'PT ORGANISMOS'!$B$5:$H$1025,3,FALSE)</f>
        <v>POSTE INTERMEDIO X 3,05 M</v>
      </c>
      <c r="D38" s="8" t="str">
        <f>VLOOKUP($A38,'PT ORGANISMOS'!$B$5:$H$1025,7,FALSE)</f>
        <v>u</v>
      </c>
      <c r="E38" s="12">
        <v>0.33</v>
      </c>
      <c r="F38" s="22">
        <f>VLOOKUP($B38,IN_01_26!$B:$E,4,)</f>
        <v>25618.195360491998</v>
      </c>
      <c r="G38" s="13">
        <f t="shared" si="0"/>
        <v>8454.0044689623592</v>
      </c>
      <c r="H38" s="8"/>
    </row>
    <row r="39" spans="1:8" s="2" customFormat="1" ht="13.5" customHeight="1" x14ac:dyDescent="0.25">
      <c r="A39" s="27"/>
      <c r="B39" s="35" t="s">
        <v>903</v>
      </c>
      <c r="C39" s="7"/>
      <c r="D39" s="8"/>
      <c r="E39" s="12"/>
      <c r="F39" s="70"/>
      <c r="G39" s="13"/>
      <c r="H39" s="8"/>
    </row>
    <row r="40" spans="1:8" s="2" customFormat="1" ht="13.5" customHeight="1" x14ac:dyDescent="0.25">
      <c r="A40" s="27">
        <v>202</v>
      </c>
      <c r="B40" s="39" t="str">
        <f>VLOOKUP($A40,'PT ORGANISMOS'!$B$5:$H$1025,4,FALSE)</f>
        <v>mo.006</v>
      </c>
      <c r="C40" s="7" t="str">
        <f>VLOOKUP($A40,'PT ORGANISMOS'!$B$5:$H$1025,3,FALSE)</f>
        <v>CUADRILLA TIPO UOCRA</v>
      </c>
      <c r="D40" s="8" t="str">
        <f>VLOOKUP($A40,'PT ORGANISMOS'!$B$5:$H$1025,7,FALSE)</f>
        <v>h</v>
      </c>
      <c r="E40" s="12">
        <v>2.7</v>
      </c>
      <c r="F40" s="22">
        <f>VLOOKUP($B40,IN_01_26!$B:$E,4,)</f>
        <v>8869.9805581818182</v>
      </c>
      <c r="G40" s="13">
        <f>F40*E40</f>
        <v>23948.94750709091</v>
      </c>
      <c r="H40" s="8"/>
    </row>
    <row r="41" spans="1:8" s="2" customFormat="1" ht="13.5" customHeight="1" x14ac:dyDescent="0.25">
      <c r="A41" s="27"/>
      <c r="B41" s="35" t="s">
        <v>904</v>
      </c>
      <c r="C41" s="7"/>
      <c r="D41" s="8"/>
      <c r="E41" s="12"/>
      <c r="F41" s="64"/>
      <c r="G41" s="13"/>
      <c r="H41" s="8"/>
    </row>
    <row r="42" spans="1:8" s="2" customFormat="1" ht="13.5" customHeight="1" x14ac:dyDescent="0.25">
      <c r="A42" s="30">
        <v>83</v>
      </c>
      <c r="B42" s="40" t="str">
        <f>VLOOKUP($A42,'PT ORGANISMOS'!$B$5:$H$1025,4,FALSE)</f>
        <v>eq.020</v>
      </c>
      <c r="C42" s="14" t="str">
        <f>VLOOKUP($A42,'PT ORGANISMOS'!$B$5:$H$1025,3,FALSE)</f>
        <v>MIXER HORMIGÓN 5 M3</v>
      </c>
      <c r="D42" s="15" t="str">
        <f>VLOOKUP($A42,'PT ORGANISMOS'!$B$5:$H$1025,7,FALSE)</f>
        <v>h</v>
      </c>
      <c r="E42" s="16">
        <v>0.01</v>
      </c>
      <c r="F42" s="24">
        <f>VLOOKUP($B42,IN_01_26!$B:$E,4,)</f>
        <v>206082.57662352908</v>
      </c>
      <c r="G42" s="17">
        <f>F42*E42</f>
        <v>2060.8257662352908</v>
      </c>
      <c r="H42" s="15"/>
    </row>
    <row r="45" spans="1:8" s="2" customFormat="1" ht="15.75" x14ac:dyDescent="0.25">
      <c r="A45" s="50" t="s">
        <v>1098</v>
      </c>
      <c r="B45" s="42" t="s">
        <v>1110</v>
      </c>
      <c r="C45" s="11"/>
      <c r="D45" s="45" t="s">
        <v>913</v>
      </c>
      <c r="E45" s="43" t="str">
        <f>A45</f>
        <v>0.99.04.F</v>
      </c>
      <c r="F45" s="45" t="s">
        <v>920</v>
      </c>
      <c r="G45" s="44">
        <f>SUM(G47:G53)</f>
        <v>479175.90789879684</v>
      </c>
      <c r="H45" s="8" t="s">
        <v>0</v>
      </c>
    </row>
    <row r="46" spans="1:8" s="2" customFormat="1" ht="15" x14ac:dyDescent="0.25">
      <c r="A46" s="28"/>
      <c r="B46" s="34" t="s">
        <v>909</v>
      </c>
      <c r="C46" s="18"/>
      <c r="D46" s="19" t="s">
        <v>914</v>
      </c>
      <c r="E46" s="19" t="s">
        <v>910</v>
      </c>
      <c r="F46" s="20" t="s">
        <v>911</v>
      </c>
      <c r="G46" s="20" t="s">
        <v>912</v>
      </c>
      <c r="H46" s="18"/>
    </row>
    <row r="47" spans="1:8" s="2" customFormat="1" ht="13.5" customHeight="1" x14ac:dyDescent="0.25">
      <c r="A47" s="29"/>
      <c r="B47" s="46" t="s">
        <v>902</v>
      </c>
      <c r="C47" s="25"/>
      <c r="D47" s="41"/>
      <c r="E47" s="47"/>
      <c r="F47" s="48"/>
      <c r="G47" s="49"/>
      <c r="H47" s="41"/>
    </row>
    <row r="48" spans="1:8" s="2" customFormat="1" ht="13.5" customHeight="1" x14ac:dyDescent="0.25">
      <c r="A48" s="27">
        <v>301</v>
      </c>
      <c r="B48" s="39" t="str">
        <f>VLOOKUP($A48,'PT ORGANISMOS'!$B$5:$H$1025,4,FALSE)</f>
        <v>sa.015</v>
      </c>
      <c r="C48" s="7" t="str">
        <f>VLOOKUP($A48,'PT ORGANISMOS'!$B$5:$H$1025,3,FALSE)</f>
        <v>BACHA SIMPLE ACERO INOX. 52 X 32X18</v>
      </c>
      <c r="D48" s="8" t="str">
        <f>VLOOKUP($A48,'PT ORGANISMOS'!$B$5:$H$1025,7,FALSE)</f>
        <v>u</v>
      </c>
      <c r="E48" s="12">
        <v>1</v>
      </c>
      <c r="F48" s="22">
        <f>VLOOKUP($B48,IN_01_26!$B:$E,4,)</f>
        <v>125445.08097439705</v>
      </c>
      <c r="G48" s="13">
        <f>F48*E48</f>
        <v>125445.08097439705</v>
      </c>
      <c r="H48" s="8"/>
    </row>
    <row r="49" spans="1:8" s="2" customFormat="1" ht="13.5" customHeight="1" x14ac:dyDescent="0.25">
      <c r="A49" s="27">
        <v>602</v>
      </c>
      <c r="B49" s="39" t="str">
        <f>VLOOKUP($A49,'PT ORGANISMOS'!$B$5:$H$1025,4,FALSE)</f>
        <v>sa.291</v>
      </c>
      <c r="C49" s="7" t="str">
        <f>VLOOKUP($A49,'PT ORGANISMOS'!$B$5:$H$1025,3,FALSE)</f>
        <v>MESADA GRANITO RECONST. 4 CM. ESP.</v>
      </c>
      <c r="D49" s="8" t="str">
        <f>VLOOKUP($A49,'PT ORGANISMOS'!$B$5:$H$1025,7,FALSE)</f>
        <v>m2</v>
      </c>
      <c r="E49" s="12">
        <v>1.2</v>
      </c>
      <c r="F49" s="22">
        <f>VLOOKUP($B49,IN_01_26!$B:$E,4,)</f>
        <v>253165.51269667008</v>
      </c>
      <c r="G49" s="13">
        <f>F49*E49</f>
        <v>303798.61523600406</v>
      </c>
      <c r="H49" s="8"/>
    </row>
    <row r="50" spans="1:8" s="2" customFormat="1" ht="13.5" customHeight="1" x14ac:dyDescent="0.25">
      <c r="A50" s="27"/>
      <c r="B50" s="35" t="s">
        <v>903</v>
      </c>
      <c r="C50" s="7"/>
      <c r="D50" s="8"/>
      <c r="E50" s="12"/>
      <c r="F50" s="21"/>
      <c r="G50" s="13"/>
      <c r="H50" s="8"/>
    </row>
    <row r="51" spans="1:8" s="2" customFormat="1" ht="13.5" customHeight="1" x14ac:dyDescent="0.25">
      <c r="A51" s="27">
        <v>202</v>
      </c>
      <c r="B51" s="39" t="str">
        <f>VLOOKUP($A51,'PT ORGANISMOS'!$B$5:$H$1025,4,FALSE)</f>
        <v>mo.006</v>
      </c>
      <c r="C51" s="7" t="str">
        <f>VLOOKUP($A51,'PT ORGANISMOS'!$B$5:$H$1025,3,FALSE)</f>
        <v>CUADRILLA TIPO UOCRA</v>
      </c>
      <c r="D51" s="8" t="str">
        <f>VLOOKUP($A51,'PT ORGANISMOS'!$B$5:$H$1025,7,FALSE)</f>
        <v>h</v>
      </c>
      <c r="E51" s="12">
        <v>4.7</v>
      </c>
      <c r="F51" s="22">
        <f>VLOOKUP($B51,IN_01_26!$B:$E,4,)</f>
        <v>8869.9805581818182</v>
      </c>
      <c r="G51" s="13">
        <f>F51*E51</f>
        <v>41688.908623454547</v>
      </c>
      <c r="H51" s="8"/>
    </row>
    <row r="52" spans="1:8" s="2" customFormat="1" ht="13.5" customHeight="1" x14ac:dyDescent="0.25">
      <c r="A52" s="27"/>
      <c r="B52" s="35" t="s">
        <v>904</v>
      </c>
      <c r="C52" s="7"/>
      <c r="D52" s="8"/>
      <c r="E52" s="12"/>
      <c r="F52" s="22"/>
      <c r="G52" s="13"/>
      <c r="H52" s="8"/>
    </row>
    <row r="53" spans="1:8" s="2" customFormat="1" ht="13.5" customHeight="1" x14ac:dyDescent="0.25">
      <c r="A53" s="30">
        <v>83</v>
      </c>
      <c r="B53" s="40" t="str">
        <f>VLOOKUP($A53,'PT ORGANISMOS'!$B$5:$H$1025,4,FALSE)</f>
        <v>eq.020</v>
      </c>
      <c r="C53" s="14" t="str">
        <f>VLOOKUP($A53,'PT ORGANISMOS'!$B$5:$H$1025,3,FALSE)</f>
        <v>MIXER HORMIGÓN 5 M3</v>
      </c>
      <c r="D53" s="15" t="str">
        <f>VLOOKUP($A53,'PT ORGANISMOS'!$B$5:$H$1025,7,FALSE)</f>
        <v>h</v>
      </c>
      <c r="E53" s="16">
        <v>0.04</v>
      </c>
      <c r="F53" s="24">
        <f>VLOOKUP($B53,IN_01_26!$B:$E,4,)</f>
        <v>206082.57662352908</v>
      </c>
      <c r="G53" s="17">
        <f>F53*E53</f>
        <v>8243.303064941163</v>
      </c>
      <c r="H53" s="15"/>
    </row>
    <row r="54" spans="1:8" s="2" customFormat="1" ht="15.75" x14ac:dyDescent="0.25">
      <c r="A54" s="50" t="s">
        <v>1099</v>
      </c>
      <c r="B54" s="42" t="s">
        <v>1111</v>
      </c>
      <c r="C54" s="11"/>
      <c r="D54" s="45" t="s">
        <v>913</v>
      </c>
      <c r="E54" s="43" t="str">
        <f>A54</f>
        <v>0.99.05.F</v>
      </c>
      <c r="F54" s="45" t="s">
        <v>920</v>
      </c>
      <c r="G54" s="44">
        <f>SUM(G56:G60)</f>
        <v>8156.7819554613379</v>
      </c>
      <c r="H54" s="8" t="s">
        <v>0</v>
      </c>
    </row>
    <row r="55" spans="1:8" s="2" customFormat="1" ht="15" x14ac:dyDescent="0.25">
      <c r="A55" s="28"/>
      <c r="B55" s="34" t="s">
        <v>909</v>
      </c>
      <c r="C55" s="18"/>
      <c r="D55" s="19" t="s">
        <v>914</v>
      </c>
      <c r="E55" s="19" t="s">
        <v>910</v>
      </c>
      <c r="F55" s="20" t="s">
        <v>911</v>
      </c>
      <c r="G55" s="20" t="s">
        <v>912</v>
      </c>
      <c r="H55" s="18"/>
    </row>
    <row r="56" spans="1:8" s="2" customFormat="1" ht="13.5" customHeight="1" x14ac:dyDescent="0.25">
      <c r="A56" s="29"/>
      <c r="B56" s="46" t="s">
        <v>902</v>
      </c>
      <c r="C56" s="25"/>
      <c r="D56" s="41"/>
      <c r="E56" s="47"/>
      <c r="F56" s="48"/>
      <c r="G56" s="49"/>
      <c r="H56" s="41"/>
    </row>
    <row r="57" spans="1:8" s="2" customFormat="1" ht="13.5" customHeight="1" x14ac:dyDescent="0.25">
      <c r="A57" s="27">
        <v>159</v>
      </c>
      <c r="B57" s="39" t="str">
        <f>VLOOKUP($A57,'PT ORGANISMOS'!$B$5:$H$1025,4,FALSE)</f>
        <v>fo.020</v>
      </c>
      <c r="C57" s="7" t="str">
        <f>VLOOKUP($A57,'PT ORGANISMOS'!$B$5:$H$1025,3,FALSE)</f>
        <v>MANTILLO</v>
      </c>
      <c r="D57" s="8" t="str">
        <f>VLOOKUP($A57,'PT ORGANISMOS'!$B$5:$H$1025,7,FALSE)</f>
        <v>bolsa</v>
      </c>
      <c r="E57" s="12">
        <v>0.5</v>
      </c>
      <c r="F57" s="22">
        <f>VLOOKUP($B57,IN_01_26!$B:$E,4,)</f>
        <v>2133.8617371070945</v>
      </c>
      <c r="G57" s="13">
        <f>F57*E57</f>
        <v>1066.9308685535473</v>
      </c>
      <c r="H57" s="8"/>
    </row>
    <row r="58" spans="1:8" s="2" customFormat="1" ht="13.5" customHeight="1" x14ac:dyDescent="0.25">
      <c r="A58" s="27">
        <v>158</v>
      </c>
      <c r="B58" s="39" t="str">
        <f>VLOOKUP($A58,'PT ORGANISMOS'!$B$5:$H$1025,4,FALSE)</f>
        <v>fo.010</v>
      </c>
      <c r="C58" s="7" t="str">
        <f>VLOOKUP($A58,'PT ORGANISMOS'!$B$5:$H$1025,3,FALSE)</f>
        <v>ÁRBOLES PARA FORESTACIÓN - FRESNO</v>
      </c>
      <c r="D58" s="8" t="str">
        <f>VLOOKUP($A58,'PT ORGANISMOS'!$B$5:$H$1025,7,FALSE)</f>
        <v>u</v>
      </c>
      <c r="E58" s="12">
        <v>1</v>
      </c>
      <c r="F58" s="22">
        <f>VLOOKUP($B58,IN_01_26!$B:$E,4,)</f>
        <v>2654.8608078168813</v>
      </c>
      <c r="G58" s="13">
        <f>F58*E58</f>
        <v>2654.8608078168813</v>
      </c>
      <c r="H58" s="8"/>
    </row>
    <row r="59" spans="1:8" s="2" customFormat="1" ht="13.5" customHeight="1" x14ac:dyDescent="0.25">
      <c r="A59" s="27"/>
      <c r="B59" s="35" t="s">
        <v>903</v>
      </c>
      <c r="C59" s="7"/>
      <c r="D59" s="8"/>
      <c r="E59" s="12"/>
      <c r="F59" s="22"/>
      <c r="G59" s="13"/>
      <c r="H59" s="8"/>
    </row>
    <row r="60" spans="1:8" s="2" customFormat="1" ht="13.5" customHeight="1" x14ac:dyDescent="0.25">
      <c r="A60" s="30">
        <v>202</v>
      </c>
      <c r="B60" s="40" t="str">
        <f>VLOOKUP($A60,'PT ORGANISMOS'!$B$5:$H$1025,4,FALSE)</f>
        <v>mo.006</v>
      </c>
      <c r="C60" s="14" t="str">
        <f>VLOOKUP($A60,'PT ORGANISMOS'!$B$5:$H$1025,3,FALSE)</f>
        <v>CUADRILLA TIPO UOCRA</v>
      </c>
      <c r="D60" s="15" t="str">
        <f>VLOOKUP($A60,'PT ORGANISMOS'!$B$5:$H$1025,7,FALSE)</f>
        <v>h</v>
      </c>
      <c r="E60" s="16">
        <v>0.5</v>
      </c>
      <c r="F60" s="24">
        <f>VLOOKUP($B60,IN_01_26!$B:$E,4,)</f>
        <v>8869.9805581818182</v>
      </c>
      <c r="G60" s="17">
        <f>F60*E60</f>
        <v>4434.9902790909091</v>
      </c>
      <c r="H60" s="15"/>
    </row>
    <row r="63" spans="1:8" s="2" customFormat="1" ht="15.75" x14ac:dyDescent="0.25">
      <c r="A63" s="50" t="s">
        <v>1100</v>
      </c>
      <c r="B63" s="42" t="s">
        <v>1112</v>
      </c>
      <c r="C63" s="11"/>
      <c r="D63" s="45" t="s">
        <v>913</v>
      </c>
      <c r="E63" s="43" t="str">
        <f>A63</f>
        <v>0.99.06.F</v>
      </c>
      <c r="F63" s="45" t="s">
        <v>920</v>
      </c>
      <c r="G63" s="44">
        <f>SUM(G65:G68)</f>
        <v>564291.13396817364</v>
      </c>
      <c r="H63" s="8" t="s">
        <v>0</v>
      </c>
    </row>
    <row r="64" spans="1:8" s="2" customFormat="1" ht="15" x14ac:dyDescent="0.25">
      <c r="A64" s="28"/>
      <c r="B64" s="34" t="s">
        <v>909</v>
      </c>
      <c r="C64" s="18"/>
      <c r="D64" s="19" t="s">
        <v>914</v>
      </c>
      <c r="E64" s="19" t="s">
        <v>910</v>
      </c>
      <c r="F64" s="20" t="s">
        <v>911</v>
      </c>
      <c r="G64" s="20" t="s">
        <v>912</v>
      </c>
      <c r="H64" s="18"/>
    </row>
    <row r="65" spans="1:8" s="2" customFormat="1" ht="13.5" customHeight="1" x14ac:dyDescent="0.25">
      <c r="A65" s="29"/>
      <c r="B65" s="46" t="s">
        <v>902</v>
      </c>
      <c r="C65" s="25"/>
      <c r="D65" s="41"/>
      <c r="E65" s="47"/>
      <c r="F65" s="48"/>
      <c r="G65" s="49"/>
      <c r="H65" s="41"/>
    </row>
    <row r="66" spans="1:8" s="2" customFormat="1" ht="13.5" customHeight="1" x14ac:dyDescent="0.25">
      <c r="A66" s="27">
        <v>53</v>
      </c>
      <c r="B66" s="39" t="str">
        <f>VLOOKUP($A66,'PT ORGANISMOS'!$B$5:$H$1025,4,FALSE)</f>
        <v>ch.011</v>
      </c>
      <c r="C66" s="7" t="str">
        <f>VLOOKUP($A66,'PT ORGANISMOS'!$B$5:$H$1025,3,FALSE)</f>
        <v>CAÑO ESTRUCTURAL REDONDO 3" X 1,6 X 6MT.</v>
      </c>
      <c r="D66" s="8" t="str">
        <f>VLOOKUP($A66,'PT ORGANISMOS'!$B$5:$H$1025,7,FALSE)</f>
        <v>m</v>
      </c>
      <c r="E66" s="12">
        <v>34</v>
      </c>
      <c r="F66" s="22">
        <f>VLOOKUP($B66,IN_01_26!$B:$E,4,)</f>
        <v>15292.389152272486</v>
      </c>
      <c r="G66" s="13">
        <f>F66*E66</f>
        <v>519941.23117726453</v>
      </c>
      <c r="H66" s="8"/>
    </row>
    <row r="67" spans="1:8" s="2" customFormat="1" ht="13.5" customHeight="1" x14ac:dyDescent="0.25">
      <c r="A67" s="27"/>
      <c r="B67" s="35" t="s">
        <v>903</v>
      </c>
      <c r="C67" s="7"/>
      <c r="D67" s="8"/>
      <c r="E67" s="12"/>
      <c r="F67" s="21"/>
      <c r="G67" s="13"/>
      <c r="H67" s="8"/>
    </row>
    <row r="68" spans="1:8" s="2" customFormat="1" ht="13.5" customHeight="1" x14ac:dyDescent="0.25">
      <c r="A68" s="30">
        <v>202</v>
      </c>
      <c r="B68" s="40" t="str">
        <f>VLOOKUP($A68,'PT ORGANISMOS'!$B$5:$H$1025,4,FALSE)</f>
        <v>mo.006</v>
      </c>
      <c r="C68" s="14" t="str">
        <f>VLOOKUP($A68,'PT ORGANISMOS'!$B$5:$H$1025,3,FALSE)</f>
        <v>CUADRILLA TIPO UOCRA</v>
      </c>
      <c r="D68" s="15" t="str">
        <f>VLOOKUP($A68,'PT ORGANISMOS'!$B$5:$H$1025,7,FALSE)</f>
        <v>h</v>
      </c>
      <c r="E68" s="16">
        <v>5</v>
      </c>
      <c r="F68" s="24">
        <f>VLOOKUP($B68,IN_01_26!$B:$E,4,)</f>
        <v>8869.9805581818182</v>
      </c>
      <c r="G68" s="17">
        <f>F68*E68</f>
        <v>44349.902790909095</v>
      </c>
      <c r="H68" s="15"/>
    </row>
    <row r="71" spans="1:8" s="2" customFormat="1" ht="15.75" x14ac:dyDescent="0.25">
      <c r="A71" s="50" t="s">
        <v>1101</v>
      </c>
      <c r="B71" s="42" t="s">
        <v>1113</v>
      </c>
      <c r="C71" s="11"/>
      <c r="D71" s="45" t="s">
        <v>913</v>
      </c>
      <c r="E71" s="43" t="str">
        <f>A71</f>
        <v>0.99.07.F</v>
      </c>
      <c r="F71" s="45" t="s">
        <v>920</v>
      </c>
      <c r="G71" s="44">
        <f>SUM(G73:G76)</f>
        <v>1825.1719058589144</v>
      </c>
      <c r="H71" s="8" t="s">
        <v>3</v>
      </c>
    </row>
    <row r="72" spans="1:8" s="2" customFormat="1" ht="15" x14ac:dyDescent="0.25">
      <c r="A72" s="28"/>
      <c r="B72" s="34" t="s">
        <v>909</v>
      </c>
      <c r="C72" s="18"/>
      <c r="D72" s="19" t="s">
        <v>914</v>
      </c>
      <c r="E72" s="19" t="s">
        <v>910</v>
      </c>
      <c r="F72" s="20" t="s">
        <v>911</v>
      </c>
      <c r="G72" s="20" t="s">
        <v>912</v>
      </c>
      <c r="H72" s="18"/>
    </row>
    <row r="73" spans="1:8" s="2" customFormat="1" ht="13.5" customHeight="1" x14ac:dyDescent="0.25">
      <c r="A73" s="27"/>
      <c r="B73" s="35" t="s">
        <v>903</v>
      </c>
      <c r="C73" s="7"/>
      <c r="D73" s="8"/>
      <c r="E73" s="12"/>
      <c r="F73" s="21"/>
      <c r="G73" s="13"/>
      <c r="H73" s="8"/>
    </row>
    <row r="74" spans="1:8" s="2" customFormat="1" ht="13.5" customHeight="1" x14ac:dyDescent="0.25">
      <c r="A74" s="27">
        <v>202</v>
      </c>
      <c r="B74" s="39" t="str">
        <f>VLOOKUP($A74,'PT ORGANISMOS'!$B$5:$H$1025,4,FALSE)</f>
        <v>mo.006</v>
      </c>
      <c r="C74" s="7" t="str">
        <f>VLOOKUP($A74,'PT ORGANISMOS'!$B$5:$H$1025,3,FALSE)</f>
        <v>CUADRILLA TIPO UOCRA</v>
      </c>
      <c r="D74" s="8" t="str">
        <f>VLOOKUP($A74,'PT ORGANISMOS'!$B$5:$H$1025,7,FALSE)</f>
        <v>h</v>
      </c>
      <c r="E74" s="32">
        <v>6.4000000000000001E-2</v>
      </c>
      <c r="F74" s="22">
        <f>VLOOKUP($B74,IN_01_26!$B:$E,4,)</f>
        <v>8869.9805581818182</v>
      </c>
      <c r="G74" s="13">
        <f>F74*E74</f>
        <v>567.67875572363641</v>
      </c>
      <c r="H74" s="8"/>
    </row>
    <row r="75" spans="1:8" s="2" customFormat="1" ht="13.5" customHeight="1" x14ac:dyDescent="0.25">
      <c r="A75" s="27"/>
      <c r="B75" s="35" t="s">
        <v>904</v>
      </c>
      <c r="C75" s="7"/>
      <c r="D75" s="8"/>
      <c r="E75" s="12"/>
      <c r="F75" s="22"/>
      <c r="G75" s="13"/>
      <c r="H75" s="8"/>
    </row>
    <row r="76" spans="1:8" s="2" customFormat="1" ht="13.5" customHeight="1" x14ac:dyDescent="0.25">
      <c r="A76" s="30">
        <v>75</v>
      </c>
      <c r="B76" s="40" t="str">
        <f>VLOOKUP($A76,'PT ORGANISMOS'!$B$5:$H$1025,4,FALSE)</f>
        <v>eq.012</v>
      </c>
      <c r="C76" s="14" t="str">
        <f>VLOOKUP($A76,'PT ORGANISMOS'!$B$5:$H$1025,3,FALSE)</f>
        <v>CAMIÓN VOLCADOR 140 H.P.</v>
      </c>
      <c r="D76" s="15" t="str">
        <f>VLOOKUP($A76,'PT ORGANISMOS'!$B$5:$H$1025,7,FALSE)</f>
        <v>h</v>
      </c>
      <c r="E76" s="16">
        <v>0.01</v>
      </c>
      <c r="F76" s="24">
        <f>VLOOKUP($B76,IN_01_26!$B:$E,4,)</f>
        <v>125749.3150135278</v>
      </c>
      <c r="G76" s="17">
        <f>F76*E76</f>
        <v>1257.493150135278</v>
      </c>
      <c r="H76" s="15"/>
    </row>
    <row r="79" spans="1:8" s="2" customFormat="1" ht="15.75" x14ac:dyDescent="0.25">
      <c r="A79" s="50" t="s">
        <v>1102</v>
      </c>
      <c r="B79" s="42" t="s">
        <v>2027</v>
      </c>
      <c r="C79" s="11"/>
      <c r="D79" s="45" t="s">
        <v>913</v>
      </c>
      <c r="E79" s="43" t="str">
        <f>A79</f>
        <v>0.99.08.F</v>
      </c>
      <c r="F79" s="45" t="s">
        <v>920</v>
      </c>
      <c r="G79" s="44">
        <f>SUM(G81:G85)</f>
        <v>916527.07704554778</v>
      </c>
      <c r="H79" s="8" t="s">
        <v>2</v>
      </c>
    </row>
    <row r="80" spans="1:8" s="2" customFormat="1" ht="15" x14ac:dyDescent="0.25">
      <c r="A80" s="28"/>
      <c r="B80" s="34" t="s">
        <v>909</v>
      </c>
      <c r="C80" s="18"/>
      <c r="D80" s="19" t="s">
        <v>914</v>
      </c>
      <c r="E80" s="19" t="s">
        <v>910</v>
      </c>
      <c r="F80" s="20" t="s">
        <v>911</v>
      </c>
      <c r="G80" s="20" t="s">
        <v>912</v>
      </c>
      <c r="H80" s="18"/>
    </row>
    <row r="81" spans="1:8" s="2" customFormat="1" ht="13.5" customHeight="1" x14ac:dyDescent="0.25">
      <c r="A81" s="29"/>
      <c r="B81" s="46" t="s">
        <v>902</v>
      </c>
      <c r="C81" s="25"/>
      <c r="D81" s="41"/>
      <c r="E81" s="47"/>
      <c r="F81" s="48"/>
      <c r="G81" s="49"/>
      <c r="H81" s="41"/>
    </row>
    <row r="82" spans="1:8" s="2" customFormat="1" ht="13.5" customHeight="1" x14ac:dyDescent="0.25">
      <c r="A82" s="27">
        <v>154</v>
      </c>
      <c r="B82" s="39" t="str">
        <f>VLOOKUP($A82,'PT ORGANISMOS'!$B$5:$H$1025,4,FALSE)</f>
        <v>fi.026</v>
      </c>
      <c r="C82" s="7" t="str">
        <f>VLOOKUP($A82,'PT ORGANISMOS'!$B$5:$H$1025,3,FALSE)</f>
        <v>DERECHOS DE APROBACIÓN C.PROFES.</v>
      </c>
      <c r="D82" s="8" t="str">
        <f>VLOOKUP($A82,'PT ORGANISMOS'!$B$5:$H$1025,7,FALSE)</f>
        <v>u</v>
      </c>
      <c r="E82" s="12">
        <v>1.9056</v>
      </c>
      <c r="F82" s="22">
        <f>VLOOKUP($B82,IN_01_26!$B:$E,4,)</f>
        <v>14314.359761194028</v>
      </c>
      <c r="G82" s="13">
        <f>F82*E82</f>
        <v>27277.443960931338</v>
      </c>
      <c r="H82" s="8"/>
    </row>
    <row r="83" spans="1:8" s="2" customFormat="1" ht="13.5" customHeight="1" x14ac:dyDescent="0.25">
      <c r="A83" s="27">
        <v>155</v>
      </c>
      <c r="B83" s="39" t="str">
        <f>VLOOKUP($A83,'PT ORGANISMOS'!$B$5:$H$1025,4,FALSE)</f>
        <v>fi.027</v>
      </c>
      <c r="C83" s="7" t="str">
        <f>VLOOKUP($A83,'PT ORGANISMOS'!$B$5:$H$1025,3,FALSE)</f>
        <v>COPIA DE PLANOS</v>
      </c>
      <c r="D83" s="8" t="str">
        <f>VLOOKUP($A83,'PT ORGANISMOS'!$B$5:$H$1025,7,FALSE)</f>
        <v>m2</v>
      </c>
      <c r="E83" s="12">
        <v>36</v>
      </c>
      <c r="F83" s="22">
        <f>VLOOKUP($B83,IN_01_26!$B:$E,4,)</f>
        <v>4990.3107897241925</v>
      </c>
      <c r="G83" s="13">
        <f>F83*E83</f>
        <v>179651.18843007094</v>
      </c>
      <c r="H83" s="8"/>
    </row>
    <row r="84" spans="1:8" s="2" customFormat="1" ht="13.5" customHeight="1" x14ac:dyDescent="0.25">
      <c r="A84" s="27"/>
      <c r="B84" s="35" t="s">
        <v>903</v>
      </c>
      <c r="C84" s="7"/>
      <c r="D84" s="8"/>
      <c r="E84" s="12"/>
      <c r="F84" s="21"/>
      <c r="G84" s="13"/>
      <c r="H84" s="8"/>
    </row>
    <row r="85" spans="1:8" s="2" customFormat="1" ht="13.5" customHeight="1" x14ac:dyDescent="0.25">
      <c r="A85" s="30">
        <v>202</v>
      </c>
      <c r="B85" s="40" t="str">
        <f>VLOOKUP($A85,'PT ORGANISMOS'!$B$5:$H$1025,4,FALSE)</f>
        <v>mo.006</v>
      </c>
      <c r="C85" s="14" t="str">
        <f>VLOOKUP($A85,'PT ORGANISMOS'!$B$5:$H$1025,3,FALSE)</f>
        <v>CUADRILLA TIPO UOCRA</v>
      </c>
      <c r="D85" s="15" t="str">
        <f>VLOOKUP($A85,'PT ORGANISMOS'!$B$5:$H$1025,7,FALSE)</f>
        <v>h</v>
      </c>
      <c r="E85" s="16">
        <v>80</v>
      </c>
      <c r="F85" s="24">
        <f>VLOOKUP($B85,IN_01_26!$B:$E,4,)</f>
        <v>8869.9805581818182</v>
      </c>
      <c r="G85" s="17">
        <f>F85*E85</f>
        <v>709598.44465454551</v>
      </c>
      <c r="H85" s="15"/>
    </row>
    <row r="87" spans="1:8" s="2" customFormat="1" ht="15.75" x14ac:dyDescent="0.25">
      <c r="A87" s="50" t="s">
        <v>1103</v>
      </c>
      <c r="B87" s="42" t="s">
        <v>1114</v>
      </c>
      <c r="C87" s="11"/>
      <c r="D87" s="45" t="s">
        <v>913</v>
      </c>
      <c r="E87" s="43" t="str">
        <f>A87</f>
        <v>0.99.09.F</v>
      </c>
      <c r="F87" s="45" t="s">
        <v>920</v>
      </c>
      <c r="G87" s="44">
        <f>SUM(G89:G96)</f>
        <v>302612.31056320335</v>
      </c>
      <c r="H87" s="8" t="s">
        <v>1</v>
      </c>
    </row>
    <row r="88" spans="1:8" s="2" customFormat="1" ht="15" x14ac:dyDescent="0.25">
      <c r="A88" s="28"/>
      <c r="B88" s="34" t="s">
        <v>909</v>
      </c>
      <c r="C88" s="18"/>
      <c r="D88" s="19" t="s">
        <v>914</v>
      </c>
      <c r="E88" s="19" t="s">
        <v>910</v>
      </c>
      <c r="F88" s="20" t="s">
        <v>911</v>
      </c>
      <c r="G88" s="20" t="s">
        <v>912</v>
      </c>
      <c r="H88" s="18"/>
    </row>
    <row r="89" spans="1:8" s="2" customFormat="1" ht="13.5" customHeight="1" x14ac:dyDescent="0.25">
      <c r="A89" s="29"/>
      <c r="B89" s="46" t="s">
        <v>902</v>
      </c>
      <c r="C89" s="25"/>
      <c r="D89" s="41"/>
      <c r="E89" s="47"/>
      <c r="F89" s="48"/>
      <c r="G89" s="49"/>
      <c r="H89" s="41"/>
    </row>
    <row r="90" spans="1:8" s="2" customFormat="1" ht="13.5" customHeight="1" x14ac:dyDescent="0.25">
      <c r="A90" s="27">
        <v>181</v>
      </c>
      <c r="B90" s="39" t="str">
        <f>VLOOKUP($A90,'PT ORGANISMOS'!$B$5:$H$1025,4,FALSE)</f>
        <v>li.006</v>
      </c>
      <c r="C90" s="7" t="str">
        <f>VLOOKUP($A90,'PT ORGANISMOS'!$B$5:$H$1025,3,FALSE)</f>
        <v xml:space="preserve">CEMENTO PORTLAND (PARA VARIACIÓN HISTÓRICA) </v>
      </c>
      <c r="D90" s="8" t="str">
        <f>VLOOKUP($A90,'PT ORGANISMOS'!$B$5:$H$1025,7,FALSE)</f>
        <v>kg</v>
      </c>
      <c r="E90" s="12">
        <v>350</v>
      </c>
      <c r="F90" s="22">
        <f>VLOOKUP($B90,IN_01_26!$B:$E,4,)</f>
        <v>675.22059721327219</v>
      </c>
      <c r="G90" s="13">
        <f>F90*E90</f>
        <v>236327.20902464527</v>
      </c>
      <c r="H90" s="8"/>
    </row>
    <row r="91" spans="1:8" s="2" customFormat="1" ht="13.5" customHeight="1" x14ac:dyDescent="0.25">
      <c r="A91" s="27">
        <v>31</v>
      </c>
      <c r="B91" s="39" t="str">
        <f>VLOOKUP($A91,'PT ORGANISMOS'!$B$5:$H$1025,4,FALSE)</f>
        <v>ar.001</v>
      </c>
      <c r="C91" s="7" t="str">
        <f>VLOOKUP($A91,'PT ORGANISMOS'!$B$5:$H$1025,3,FALSE)</f>
        <v>ARENA GRUESA</v>
      </c>
      <c r="D91" s="8" t="str">
        <f>VLOOKUP($A91,'PT ORGANISMOS'!$B$5:$H$1025,7,FALSE)</f>
        <v>m3</v>
      </c>
      <c r="E91" s="12">
        <v>0.65</v>
      </c>
      <c r="F91" s="22">
        <f>VLOOKUP($B91,IN_01_26!$B:$E,4,)</f>
        <v>18208.846056485665</v>
      </c>
      <c r="G91" s="13">
        <f>F91*E91</f>
        <v>11835.749936715683</v>
      </c>
      <c r="H91" s="8"/>
    </row>
    <row r="92" spans="1:8" s="2" customFormat="1" ht="13.5" customHeight="1" x14ac:dyDescent="0.25">
      <c r="A92" s="27">
        <v>33</v>
      </c>
      <c r="B92" s="39" t="str">
        <f>VLOOKUP($A92,'PT ORGANISMOS'!$B$5:$H$1025,4,FALSE)</f>
        <v>ar.003</v>
      </c>
      <c r="C92" s="7" t="str">
        <f>VLOOKUP($A92,'PT ORGANISMOS'!$B$5:$H$1025,3,FALSE)</f>
        <v>RIPIO ZARANDEADO 1/3</v>
      </c>
      <c r="D92" s="8" t="str">
        <f>VLOOKUP($A92,'PT ORGANISMOS'!$B$5:$H$1025,7,FALSE)</f>
        <v>m3</v>
      </c>
      <c r="E92" s="12">
        <v>0.65</v>
      </c>
      <c r="F92" s="22">
        <f>VLOOKUP($B92,IN_01_26!$B:$E,4,)</f>
        <v>22842.735133299288</v>
      </c>
      <c r="G92" s="13">
        <f>F92*E92</f>
        <v>14847.777836644538</v>
      </c>
      <c r="H92" s="8"/>
    </row>
    <row r="93" spans="1:8" s="2" customFormat="1" ht="13.5" customHeight="1" x14ac:dyDescent="0.25">
      <c r="A93" s="27"/>
      <c r="B93" s="35" t="s">
        <v>903</v>
      </c>
      <c r="C93" s="7"/>
      <c r="D93" s="8"/>
      <c r="E93" s="12"/>
      <c r="F93" s="22"/>
      <c r="G93" s="13"/>
      <c r="H93" s="8"/>
    </row>
    <row r="94" spans="1:8" s="2" customFormat="1" ht="13.5" customHeight="1" x14ac:dyDescent="0.25">
      <c r="A94" s="27">
        <v>202</v>
      </c>
      <c r="B94" s="39" t="str">
        <f>VLOOKUP($A94,'PT ORGANISMOS'!$B$5:$H$1025,4,FALSE)</f>
        <v>mo.006</v>
      </c>
      <c r="C94" s="7" t="str">
        <f>VLOOKUP($A94,'PT ORGANISMOS'!$B$5:$H$1025,3,FALSE)</f>
        <v>CUADRILLA TIPO UOCRA</v>
      </c>
      <c r="D94" s="8" t="str">
        <f>VLOOKUP($A94,'PT ORGANISMOS'!$B$5:$H$1025,7,FALSE)</f>
        <v>h</v>
      </c>
      <c r="E94" s="12">
        <v>4</v>
      </c>
      <c r="F94" s="22">
        <f>VLOOKUP($B94,IN_01_26!$B:$E,4,)</f>
        <v>8869.9805581818182</v>
      </c>
      <c r="G94" s="13">
        <f>F94*E94</f>
        <v>35479.922232727273</v>
      </c>
      <c r="H94" s="8"/>
    </row>
    <row r="95" spans="1:8" s="2" customFormat="1" ht="13.5" customHeight="1" x14ac:dyDescent="0.25">
      <c r="A95" s="27"/>
      <c r="B95" s="35" t="s">
        <v>904</v>
      </c>
      <c r="C95" s="7"/>
      <c r="D95" s="8"/>
      <c r="E95" s="12"/>
      <c r="F95" s="22"/>
      <c r="G95" s="13"/>
      <c r="H95" s="8"/>
    </row>
    <row r="96" spans="1:8" s="2" customFormat="1" ht="13.5" customHeight="1" x14ac:dyDescent="0.25">
      <c r="A96" s="30">
        <v>83</v>
      </c>
      <c r="B96" s="40" t="str">
        <f>VLOOKUP($A96,'PT ORGANISMOS'!$B$5:$H$1025,4,FALSE)</f>
        <v>eq.020</v>
      </c>
      <c r="C96" s="14" t="str">
        <f>VLOOKUP($A96,'PT ORGANISMOS'!$B$5:$H$1025,3,FALSE)</f>
        <v>MIXER HORMIGÓN 5 M3</v>
      </c>
      <c r="D96" s="15" t="str">
        <f>VLOOKUP($A96,'PT ORGANISMOS'!$B$5:$H$1025,7,FALSE)</f>
        <v>h</v>
      </c>
      <c r="E96" s="16">
        <v>0.02</v>
      </c>
      <c r="F96" s="24">
        <f>VLOOKUP($B96,IN_01_26!$B:$E,4,)</f>
        <v>206082.57662352908</v>
      </c>
      <c r="G96" s="17">
        <f>F96*E96</f>
        <v>4121.6515324705815</v>
      </c>
      <c r="H96" s="15"/>
    </row>
    <row r="97" spans="1:8" s="2" customFormat="1" ht="15" x14ac:dyDescent="0.25">
      <c r="A97" s="27"/>
      <c r="B97" s="39"/>
      <c r="C97" s="7"/>
      <c r="D97" s="8"/>
      <c r="E97" s="12"/>
      <c r="F97" s="22"/>
      <c r="G97" s="13"/>
      <c r="H97" s="8"/>
    </row>
    <row r="99" spans="1:8" s="2" customFormat="1" ht="15.75" x14ac:dyDescent="0.25">
      <c r="A99" s="50" t="s">
        <v>1104</v>
      </c>
      <c r="B99" s="42" t="s">
        <v>1105</v>
      </c>
      <c r="C99" s="11"/>
      <c r="D99" s="45" t="s">
        <v>913</v>
      </c>
      <c r="E99" s="43" t="str">
        <f>A99</f>
        <v>0.99.10.F</v>
      </c>
      <c r="F99" s="45" t="s">
        <v>920</v>
      </c>
      <c r="G99" s="44">
        <f>SUM(G101:G106)</f>
        <v>1028648.962265529</v>
      </c>
      <c r="H99" s="8" t="s">
        <v>0</v>
      </c>
    </row>
    <row r="100" spans="1:8" s="2" customFormat="1" ht="15" x14ac:dyDescent="0.25">
      <c r="A100" s="28"/>
      <c r="B100" s="34" t="s">
        <v>909</v>
      </c>
      <c r="C100" s="18"/>
      <c r="D100" s="19" t="s">
        <v>914</v>
      </c>
      <c r="E100" s="19" t="s">
        <v>910</v>
      </c>
      <c r="F100" s="20" t="s">
        <v>911</v>
      </c>
      <c r="G100" s="20" t="s">
        <v>912</v>
      </c>
      <c r="H100" s="18"/>
    </row>
    <row r="101" spans="1:8" s="2" customFormat="1" ht="13.5" customHeight="1" x14ac:dyDescent="0.25">
      <c r="A101" s="29"/>
      <c r="B101" s="46" t="s">
        <v>902</v>
      </c>
      <c r="C101" s="25"/>
      <c r="D101" s="41"/>
      <c r="E101" s="47"/>
      <c r="F101" s="48"/>
      <c r="G101" s="49"/>
      <c r="H101" s="41"/>
    </row>
    <row r="102" spans="1:8" s="2" customFormat="1" ht="13.5" customHeight="1" x14ac:dyDescent="0.25">
      <c r="A102" s="27">
        <v>150</v>
      </c>
      <c r="B102" s="39" t="str">
        <f>VLOOKUP($A102,'PT ORGANISMOS'!$B$5:$H$1025,4,FALSE)</f>
        <v>eq.200</v>
      </c>
      <c r="C102" s="7" t="str">
        <f>VLOOKUP($A102,'PT ORGANISMOS'!$B$5:$H$1025,3,FALSE)</f>
        <v>MATAFUEGOS 5 KG TIPO ABC</v>
      </c>
      <c r="D102" s="8" t="str">
        <f>VLOOKUP($A102,'PT ORGANISMOS'!$B$5:$H$1025,7,FALSE)</f>
        <v>u</v>
      </c>
      <c r="E102" s="12">
        <v>4</v>
      </c>
      <c r="F102" s="22">
        <f>VLOOKUP($B102,IN_01_26!$B:$E,4,)</f>
        <v>254687.14220605738</v>
      </c>
      <c r="G102" s="13">
        <f>F102*E102</f>
        <v>1018748.5688242295</v>
      </c>
      <c r="H102" s="8"/>
    </row>
    <row r="103" spans="1:8" s="2" customFormat="1" ht="13.5" customHeight="1" x14ac:dyDescent="0.25">
      <c r="A103" s="27"/>
      <c r="B103" s="35" t="s">
        <v>903</v>
      </c>
      <c r="C103" s="7"/>
      <c r="D103" s="8"/>
      <c r="E103" s="12"/>
      <c r="F103" s="21"/>
      <c r="G103" s="13"/>
      <c r="H103" s="8"/>
    </row>
    <row r="104" spans="1:8" s="2" customFormat="1" ht="13.5" customHeight="1" x14ac:dyDescent="0.25">
      <c r="A104" s="27">
        <v>202</v>
      </c>
      <c r="B104" s="39" t="str">
        <f>VLOOKUP($A104,'PT ORGANISMOS'!$B$5:$H$1025,4,FALSE)</f>
        <v>mo.006</v>
      </c>
      <c r="C104" s="7" t="str">
        <f>VLOOKUP($A104,'PT ORGANISMOS'!$B$5:$H$1025,3,FALSE)</f>
        <v>CUADRILLA TIPO UOCRA</v>
      </c>
      <c r="D104" s="8" t="str">
        <f>VLOOKUP($A104,'PT ORGANISMOS'!$B$5:$H$1025,7,FALSE)</f>
        <v>h</v>
      </c>
      <c r="E104" s="12">
        <v>1</v>
      </c>
      <c r="F104" s="22">
        <f>VLOOKUP($B104,IN_01_26!$B:$E,4,)</f>
        <v>8869.9805581818182</v>
      </c>
      <c r="G104" s="13">
        <f>F104*E104</f>
        <v>8869.9805581818182</v>
      </c>
      <c r="H104" s="8"/>
    </row>
    <row r="105" spans="1:8" s="2" customFormat="1" ht="13.5" customHeight="1" x14ac:dyDescent="0.25">
      <c r="A105" s="27"/>
      <c r="B105" s="35" t="s">
        <v>904</v>
      </c>
      <c r="C105" s="7"/>
      <c r="D105" s="8"/>
      <c r="E105" s="12"/>
      <c r="F105" s="22"/>
      <c r="G105" s="13"/>
      <c r="H105" s="8"/>
    </row>
    <row r="106" spans="1:8" s="2" customFormat="1" ht="13.5" customHeight="1" x14ac:dyDescent="0.25">
      <c r="A106" s="30">
        <v>83</v>
      </c>
      <c r="B106" s="40" t="str">
        <f>VLOOKUP($A106,'PT ORGANISMOS'!$B$5:$H$1025,4,FALSE)</f>
        <v>eq.020</v>
      </c>
      <c r="C106" s="14" t="str">
        <f>VLOOKUP($A106,'PT ORGANISMOS'!$B$5:$H$1025,3,FALSE)</f>
        <v>MIXER HORMIGÓN 5 M3</v>
      </c>
      <c r="D106" s="15" t="str">
        <f>VLOOKUP($A106,'PT ORGANISMOS'!$B$5:$H$1025,7,FALSE)</f>
        <v>h</v>
      </c>
      <c r="E106" s="16">
        <v>5.0000000000000001E-3</v>
      </c>
      <c r="F106" s="24">
        <f>VLOOKUP($B106,IN_01_26!$B:$E,4,)</f>
        <v>206082.57662352908</v>
      </c>
      <c r="G106" s="17">
        <f>F106*E106</f>
        <v>1030.4128831176454</v>
      </c>
      <c r="H106" s="15"/>
    </row>
    <row r="109" spans="1:8" s="2" customFormat="1" ht="15.75" x14ac:dyDescent="0.25">
      <c r="A109" s="50" t="s">
        <v>1106</v>
      </c>
      <c r="B109" s="42" t="s">
        <v>1115</v>
      </c>
      <c r="C109" s="11"/>
      <c r="D109" s="45" t="s">
        <v>913</v>
      </c>
      <c r="E109" s="43" t="str">
        <f>A109</f>
        <v>0.99.11.F</v>
      </c>
      <c r="F109" s="45" t="s">
        <v>920</v>
      </c>
      <c r="G109" s="44">
        <f>SUM(G111:G117)</f>
        <v>756771.92720319505</v>
      </c>
      <c r="H109" s="8" t="s">
        <v>0</v>
      </c>
    </row>
    <row r="110" spans="1:8" s="2" customFormat="1" ht="15" x14ac:dyDescent="0.25">
      <c r="A110" s="28"/>
      <c r="B110" s="34" t="s">
        <v>909</v>
      </c>
      <c r="C110" s="18"/>
      <c r="D110" s="19" t="s">
        <v>914</v>
      </c>
      <c r="E110" s="19" t="s">
        <v>910</v>
      </c>
      <c r="F110" s="20" t="s">
        <v>911</v>
      </c>
      <c r="G110" s="20" t="s">
        <v>912</v>
      </c>
      <c r="H110" s="18"/>
    </row>
    <row r="111" spans="1:8" s="2" customFormat="1" ht="13.5" customHeight="1" x14ac:dyDescent="0.25">
      <c r="A111" s="29"/>
      <c r="B111" s="46" t="s">
        <v>902</v>
      </c>
      <c r="C111" s="25"/>
      <c r="D111" s="41"/>
      <c r="E111" s="47"/>
      <c r="F111" s="48"/>
      <c r="G111" s="49"/>
      <c r="H111" s="41"/>
    </row>
    <row r="112" spans="1:8" s="2" customFormat="1" ht="13.5" customHeight="1" x14ac:dyDescent="0.25">
      <c r="A112" s="27">
        <v>301</v>
      </c>
      <c r="B112" s="39" t="str">
        <f>VLOOKUP($A112,'PT ORGANISMOS'!$B$5:$H$1025,4,FALSE)</f>
        <v>sa.015</v>
      </c>
      <c r="C112" s="7" t="str">
        <f>VLOOKUP($A112,'PT ORGANISMOS'!$B$5:$H$1025,3,FALSE)</f>
        <v>BACHA SIMPLE ACERO INOX. 52 X 32X18</v>
      </c>
      <c r="D112" s="8" t="str">
        <f>VLOOKUP($A112,'PT ORGANISMOS'!$B$5:$H$1025,7,FALSE)</f>
        <v>u</v>
      </c>
      <c r="E112" s="12">
        <v>1</v>
      </c>
      <c r="F112" s="22">
        <f>VLOOKUP($B112,IN_01_26!$B:$E,4,)</f>
        <v>125445.08097439705</v>
      </c>
      <c r="G112" s="13">
        <f>F112*E112</f>
        <v>125445.08097439705</v>
      </c>
      <c r="H112" s="8"/>
    </row>
    <row r="113" spans="1:8" s="2" customFormat="1" ht="13.5" customHeight="1" x14ac:dyDescent="0.25">
      <c r="A113" s="27">
        <v>321</v>
      </c>
      <c r="B113" s="39" t="str">
        <f>VLOOKUP($A113,'PT ORGANISMOS'!$B$5:$H$1025,4,FALSE)</f>
        <v>sa.295</v>
      </c>
      <c r="C113" s="7" t="str">
        <f>VLOOKUP($A113,'PT ORGANISMOS'!$B$5:$H$1025,3,FALSE)</f>
        <v>MESADA GRANITO NATURAL NACIONAL E=2CM.</v>
      </c>
      <c r="D113" s="8" t="str">
        <f>VLOOKUP($A113,'PT ORGANISMOS'!$B$5:$H$1025,7,FALSE)</f>
        <v>m2</v>
      </c>
      <c r="E113" s="12">
        <v>1.2</v>
      </c>
      <c r="F113" s="22">
        <f>VLOOKUP($B113,IN_01_26!$B:$E,4,)</f>
        <v>484495.52878366859</v>
      </c>
      <c r="G113" s="13">
        <f>F113*E113</f>
        <v>581394.63454040233</v>
      </c>
      <c r="H113" s="8"/>
    </row>
    <row r="114" spans="1:8" s="2" customFormat="1" ht="13.5" customHeight="1" x14ac:dyDescent="0.25">
      <c r="A114" s="27"/>
      <c r="B114" s="35" t="s">
        <v>903</v>
      </c>
      <c r="C114" s="7"/>
      <c r="D114" s="8"/>
      <c r="E114" s="12"/>
      <c r="F114" s="21"/>
      <c r="G114" s="13"/>
      <c r="H114" s="8"/>
    </row>
    <row r="115" spans="1:8" s="2" customFormat="1" ht="13.5" customHeight="1" x14ac:dyDescent="0.25">
      <c r="A115" s="27">
        <v>202</v>
      </c>
      <c r="B115" s="39" t="str">
        <f>VLOOKUP($A115,'PT ORGANISMOS'!$B$5:$H$1025,4,FALSE)</f>
        <v>mo.006</v>
      </c>
      <c r="C115" s="7" t="str">
        <f>VLOOKUP($A115,'PT ORGANISMOS'!$B$5:$H$1025,3,FALSE)</f>
        <v>CUADRILLA TIPO UOCRA</v>
      </c>
      <c r="D115" s="8" t="str">
        <f>VLOOKUP($A115,'PT ORGANISMOS'!$B$5:$H$1025,7,FALSE)</f>
        <v>h</v>
      </c>
      <c r="E115" s="12">
        <v>4.7</v>
      </c>
      <c r="F115" s="22">
        <f>VLOOKUP($B115,IN_01_26!$B:$E,4,)</f>
        <v>8869.9805581818182</v>
      </c>
      <c r="G115" s="13">
        <f>F115*E115</f>
        <v>41688.908623454547</v>
      </c>
      <c r="H115" s="8"/>
    </row>
    <row r="116" spans="1:8" s="2" customFormat="1" ht="13.5" customHeight="1" x14ac:dyDescent="0.25">
      <c r="A116" s="27"/>
      <c r="B116" s="35" t="s">
        <v>904</v>
      </c>
      <c r="C116" s="7"/>
      <c r="D116" s="8"/>
      <c r="E116" s="12"/>
      <c r="F116" s="22"/>
      <c r="G116" s="13"/>
      <c r="H116" s="8"/>
    </row>
    <row r="117" spans="1:8" s="2" customFormat="1" ht="13.5" customHeight="1" x14ac:dyDescent="0.25">
      <c r="A117" s="30">
        <v>83</v>
      </c>
      <c r="B117" s="40" t="str">
        <f>VLOOKUP($A117,'PT ORGANISMOS'!$B$5:$H$1025,4,FALSE)</f>
        <v>eq.020</v>
      </c>
      <c r="C117" s="14" t="str">
        <f>VLOOKUP($A117,'PT ORGANISMOS'!$B$5:$H$1025,3,FALSE)</f>
        <v>MIXER HORMIGÓN 5 M3</v>
      </c>
      <c r="D117" s="15" t="str">
        <f>VLOOKUP($A117,'PT ORGANISMOS'!$B$5:$H$1025,7,FALSE)</f>
        <v>h</v>
      </c>
      <c r="E117" s="16">
        <v>0.04</v>
      </c>
      <c r="F117" s="24">
        <f>VLOOKUP($B117,IN_01_26!$B:$E,4,)</f>
        <v>206082.57662352908</v>
      </c>
      <c r="G117" s="17">
        <f>F117*E117</f>
        <v>8243.303064941163</v>
      </c>
      <c r="H117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rowBreaks count="2" manualBreakCount="2">
    <brk id="53" max="16383" man="1"/>
    <brk id="98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51"/>
  <sheetViews>
    <sheetView topLeftCell="B1" workbookViewId="0">
      <selection activeCell="S22" sqref="S22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.7109375" style="9" bestFit="1" customWidth="1"/>
    <col min="7" max="7" width="15.85546875" style="10" bestFit="1" customWidth="1"/>
    <col min="8" max="8" width="3.42578125" style="8" bestFit="1" customWidth="1"/>
    <col min="9" max="16384" width="11.42578125" style="7"/>
  </cols>
  <sheetData>
    <row r="1" spans="1:8" ht="68.25" customHeight="1" x14ac:dyDescent="0.2"/>
    <row r="2" spans="1:8" s="1" customFormat="1" ht="33.75" customHeight="1" x14ac:dyDescent="0.35">
      <c r="A2" s="26"/>
      <c r="B2" s="346" t="str">
        <f>'PT ORGANISMOS'!A2</f>
        <v>Precios de ENERO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1116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1117</v>
      </c>
      <c r="B6" s="42" t="s">
        <v>1118</v>
      </c>
      <c r="C6" s="11"/>
      <c r="D6" s="45" t="s">
        <v>913</v>
      </c>
      <c r="E6" s="43" t="str">
        <f>A6</f>
        <v>1.10.00.F</v>
      </c>
      <c r="F6" s="45" t="s">
        <v>920</v>
      </c>
      <c r="G6" s="44">
        <f>SUM(G8:G20)</f>
        <v>83831.092572692913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228</v>
      </c>
      <c r="B9" s="39" t="str">
        <f>VLOOKUP($A9,'PT ORGANISMOS'!$B$5:$H$1025,4,FALSE)</f>
        <v>ra.020</v>
      </c>
      <c r="C9" s="7" t="str">
        <f>VLOOKUP($A9,'PT ORGANISMOS'!$B$5:$H$1025,3,FALSE)</f>
        <v>CAÑO PEAD AGUA 63MM</v>
      </c>
      <c r="D9" s="8" t="str">
        <f>VLOOKUP($A9,'PT ORGANISMOS'!$B$5:$H$1025,7,FALSE)</f>
        <v>m</v>
      </c>
      <c r="E9" s="32">
        <v>3.9540000000000002</v>
      </c>
      <c r="F9" s="22">
        <f>VLOOKUP($B9,IN_01_26!$B:$E,4,)</f>
        <v>11010.980608924441</v>
      </c>
      <c r="G9" s="13">
        <f t="shared" ref="G9:G16" si="0">F9*E9</f>
        <v>43537.417327687239</v>
      </c>
      <c r="H9" s="8"/>
    </row>
    <row r="10" spans="1:8" s="2" customFormat="1" ht="13.5" customHeight="1" x14ac:dyDescent="0.25">
      <c r="A10" s="27">
        <v>230</v>
      </c>
      <c r="B10" s="39" t="str">
        <f>VLOOKUP($A10,'PT ORGANISMOS'!$B$5:$H$1025,4,FALSE)</f>
        <v>ra.028</v>
      </c>
      <c r="C10" s="7" t="str">
        <f>VLOOKUP($A10,'PT ORGANISMOS'!$B$5:$H$1025,3,FALSE)</f>
        <v>CUPLA PEAD AGUA 63MM</v>
      </c>
      <c r="D10" s="8" t="str">
        <f>VLOOKUP($A10,'PT ORGANISMOS'!$B$5:$H$1025,7,FALSE)</f>
        <v>u</v>
      </c>
      <c r="E10" s="32">
        <v>0.14199999999999999</v>
      </c>
      <c r="F10" s="22">
        <f>VLOOKUP($B10,IN_01_26!$B:$E,4,)</f>
        <v>20468.699494769844</v>
      </c>
      <c r="G10" s="13">
        <f t="shared" si="0"/>
        <v>2906.5553282573178</v>
      </c>
      <c r="H10" s="8"/>
    </row>
    <row r="11" spans="1:8" s="2" customFormat="1" ht="13.5" customHeight="1" x14ac:dyDescent="0.25">
      <c r="A11" s="27">
        <v>233</v>
      </c>
      <c r="B11" s="39" t="str">
        <f>VLOOKUP($A11,'PT ORGANISMOS'!$B$5:$H$1025,4,FALSE)</f>
        <v>ra.034</v>
      </c>
      <c r="C11" s="7" t="str">
        <f>VLOOKUP($A11,'PT ORGANISMOS'!$B$5:$H$1025,3,FALSE)</f>
        <v>VÁLVULA ESCLUSA DOBLE BRIDA H°D° 63MM</v>
      </c>
      <c r="D11" s="8" t="str">
        <f>VLOOKUP($A11,'PT ORGANISMOS'!$B$5:$H$1025,7,FALSE)</f>
        <v>u</v>
      </c>
      <c r="E11" s="12">
        <v>0.01</v>
      </c>
      <c r="F11" s="22">
        <f>VLOOKUP($B11,IN_01_26!$B:$E,4,)</f>
        <v>524400.73333460023</v>
      </c>
      <c r="G11" s="13">
        <f t="shared" si="0"/>
        <v>5244.0073333460023</v>
      </c>
      <c r="H11" s="8"/>
    </row>
    <row r="12" spans="1:8" s="2" customFormat="1" ht="13.5" customHeight="1" x14ac:dyDescent="0.25">
      <c r="A12" s="27">
        <v>227</v>
      </c>
      <c r="B12" s="39" t="str">
        <f>VLOOKUP($A12,'PT ORGANISMOS'!$B$5:$H$1025,4,FALSE)</f>
        <v>ra.016</v>
      </c>
      <c r="C12" s="7" t="str">
        <f>VLOOKUP($A12,'PT ORGANISMOS'!$B$5:$H$1025,3,FALSE)</f>
        <v>CAÑO PEAD AGUA20MM</v>
      </c>
      <c r="D12" s="8" t="str">
        <f>VLOOKUP($A12,'PT ORGANISMOS'!$B$5:$H$1025,7,FALSE)</f>
        <v>m</v>
      </c>
      <c r="E12" s="12">
        <v>2.2000000000000002</v>
      </c>
      <c r="F12" s="22">
        <f>VLOOKUP($B12,IN_01_26!$B:$E,4,)</f>
        <v>2845.5734475692475</v>
      </c>
      <c r="G12" s="13">
        <f t="shared" si="0"/>
        <v>6260.2615846523449</v>
      </c>
      <c r="H12" s="8"/>
    </row>
    <row r="13" spans="1:8" s="2" customFormat="1" ht="13.5" customHeight="1" x14ac:dyDescent="0.25">
      <c r="A13" s="27">
        <v>234</v>
      </c>
      <c r="B13" s="39" t="str">
        <f>VLOOKUP($A13,'PT ORGANISMOS'!$B$5:$H$1025,4,FALSE)</f>
        <v>ra.036</v>
      </c>
      <c r="C13" s="7" t="str">
        <f>VLOOKUP($A13,'PT ORGANISMOS'!$B$5:$H$1025,3,FALSE)</f>
        <v>ABRAZADERA DIÁMETRO 63MM CON RACORD DE 1/2"</v>
      </c>
      <c r="D13" s="8" t="str">
        <f>VLOOKUP($A13,'PT ORGANISMOS'!$B$5:$H$1025,7,FALSE)</f>
        <v>u</v>
      </c>
      <c r="E13" s="32">
        <v>7.0000000000000001E-3</v>
      </c>
      <c r="F13" s="22">
        <f>VLOOKUP($B13,IN_01_26!$B:$E,4,)</f>
        <v>23298.015758970789</v>
      </c>
      <c r="G13" s="13">
        <f t="shared" si="0"/>
        <v>163.08611031279551</v>
      </c>
      <c r="H13" s="8"/>
    </row>
    <row r="14" spans="1:8" s="2" customFormat="1" ht="13.5" customHeight="1" x14ac:dyDescent="0.25">
      <c r="A14" s="27">
        <v>181</v>
      </c>
      <c r="B14" s="39" t="str">
        <f>VLOOKUP($A14,'PT ORGANISMOS'!$B$5:$H$1025,4,FALSE)</f>
        <v>li.006</v>
      </c>
      <c r="C14" s="7" t="str">
        <f>VLOOKUP($A14,'PT ORGANISMOS'!$B$5:$H$1025,3,FALSE)</f>
        <v xml:space="preserve">CEMENTO PORTLAND (PARA VARIACIÓN HISTÓRICA) </v>
      </c>
      <c r="D14" s="8" t="str">
        <f>VLOOKUP($A14,'PT ORGANISMOS'!$B$5:$H$1025,7,FALSE)</f>
        <v>kg</v>
      </c>
      <c r="E14" s="32">
        <v>1.089</v>
      </c>
      <c r="F14" s="22">
        <f>VLOOKUP($B14,IN_01_26!$B:$E,4,)</f>
        <v>675.22059721327219</v>
      </c>
      <c r="G14" s="13">
        <f t="shared" si="0"/>
        <v>735.31523036525334</v>
      </c>
      <c r="H14" s="8"/>
    </row>
    <row r="15" spans="1:8" s="2" customFormat="1" ht="13.5" customHeight="1" x14ac:dyDescent="0.25">
      <c r="A15" s="27">
        <v>36</v>
      </c>
      <c r="B15" s="39" t="str">
        <f>VLOOKUP($A15,'PT ORGANISMOS'!$B$5:$H$1025,4,FALSE)</f>
        <v>ar.006</v>
      </c>
      <c r="C15" s="7" t="str">
        <f>VLOOKUP($A15,'PT ORGANISMOS'!$B$5:$H$1025,3,FALSE)</f>
        <v>ARENA MEDIANA</v>
      </c>
      <c r="D15" s="8" t="str">
        <f>VLOOKUP($A15,'PT ORGANISMOS'!$B$5:$H$1025,7,FALSE)</f>
        <v>m3</v>
      </c>
      <c r="E15" s="32">
        <v>7.0000000000000001E-3</v>
      </c>
      <c r="F15" s="22">
        <f>VLOOKUP($B15,IN_01_26!$B:$E,4,)</f>
        <v>25986.744249954758</v>
      </c>
      <c r="G15" s="13">
        <f t="shared" si="0"/>
        <v>181.90720974968332</v>
      </c>
      <c r="H15" s="8"/>
    </row>
    <row r="16" spans="1:8" s="2" customFormat="1" ht="13.5" customHeight="1" x14ac:dyDescent="0.25">
      <c r="A16" s="27">
        <v>2</v>
      </c>
      <c r="B16" s="39" t="str">
        <f>VLOOKUP($A16,'PT ORGANISMOS'!$B$5:$H$1025,4,FALSE)</f>
        <v>ac.015</v>
      </c>
      <c r="C16" s="7" t="str">
        <f>VLOOKUP($A16,'PT ORGANISMOS'!$B$5:$H$1025,3,FALSE)</f>
        <v>HIERRO MEJORADO DE 10 MM.</v>
      </c>
      <c r="D16" s="8" t="str">
        <f>VLOOKUP($A16,'PT ORGANISMOS'!$B$5:$H$1025,7,FALSE)</f>
        <v>kg</v>
      </c>
      <c r="E16" s="32">
        <v>5.3999999999999999E-2</v>
      </c>
      <c r="F16" s="22">
        <f>VLOOKUP($B16,IN_01_26!$B:$E,4,)</f>
        <v>4998.3380111160041</v>
      </c>
      <c r="G16" s="13">
        <f t="shared" si="0"/>
        <v>269.91025260026424</v>
      </c>
      <c r="H16" s="8"/>
    </row>
    <row r="17" spans="1:8" s="2" customFormat="1" ht="13.5" customHeight="1" x14ac:dyDescent="0.25">
      <c r="A17" s="27"/>
      <c r="B17" s="35" t="s">
        <v>903</v>
      </c>
      <c r="C17" s="7"/>
      <c r="D17" s="8"/>
      <c r="E17" s="12"/>
      <c r="F17" s="22"/>
      <c r="G17" s="13"/>
      <c r="H17" s="8"/>
    </row>
    <row r="18" spans="1:8" s="2" customFormat="1" ht="13.5" customHeight="1" x14ac:dyDescent="0.25">
      <c r="A18" s="27">
        <v>203</v>
      </c>
      <c r="B18" s="39" t="str">
        <f>VLOOKUP($A18,'PT ORGANISMOS'!$B$5:$H$1025,4,FALSE)</f>
        <v>mo.007</v>
      </c>
      <c r="C18" s="7" t="str">
        <f>VLOOKUP($A18,'PT ORGANISMOS'!$B$5:$H$1025,3,FALSE)</f>
        <v>CUADRILLA TIPO U.G.A.T.S.</v>
      </c>
      <c r="D18" s="8" t="str">
        <f>VLOOKUP($A18,'PT ORGANISMOS'!$B$5:$H$1025,7,FALSE)</f>
        <v>h</v>
      </c>
      <c r="E18" s="32">
        <v>0.89300000000000002</v>
      </c>
      <c r="F18" s="22">
        <f>VLOOKUP($B18,IN_01_26!$B:$E,4,)</f>
        <v>10227.427305454545</v>
      </c>
      <c r="G18" s="13">
        <f>F18*E18</f>
        <v>9133.0925837709092</v>
      </c>
      <c r="H18" s="8"/>
    </row>
    <row r="19" spans="1:8" s="2" customFormat="1" ht="13.5" customHeight="1" x14ac:dyDescent="0.25">
      <c r="A19" s="27"/>
      <c r="B19" s="35" t="s">
        <v>904</v>
      </c>
      <c r="C19" s="7"/>
      <c r="D19" s="8"/>
      <c r="E19" s="32"/>
      <c r="F19" s="22"/>
      <c r="G19" s="13"/>
      <c r="H19" s="8"/>
    </row>
    <row r="20" spans="1:8" s="2" customFormat="1" ht="13.5" customHeight="1" x14ac:dyDescent="0.25">
      <c r="A20" s="30">
        <v>71</v>
      </c>
      <c r="B20" s="40" t="str">
        <f>VLOOKUP($A20,'PT ORGANISMOS'!$B$5:$H$1025,4,FALSE)</f>
        <v>eq.008</v>
      </c>
      <c r="C20" s="14" t="str">
        <f>VLOOKUP($A20,'PT ORGANISMOS'!$B$5:$H$1025,3,FALSE)</f>
        <v>RETROEXCAVADORA 87 H.P.</v>
      </c>
      <c r="D20" s="15" t="str">
        <f>VLOOKUP($A20,'PT ORGANISMOS'!$B$5:$H$1025,7,FALSE)</f>
        <v>h</v>
      </c>
      <c r="E20" s="31">
        <v>9.8000000000000004E-2</v>
      </c>
      <c r="F20" s="24">
        <f>VLOOKUP($B20,IN_01_26!$B:$E,4,)</f>
        <v>157138.15930562347</v>
      </c>
      <c r="G20" s="17">
        <f>F20*E20</f>
        <v>15399.539611951101</v>
      </c>
      <c r="H20" s="15"/>
    </row>
    <row r="23" spans="1:8" s="2" customFormat="1" ht="18" x14ac:dyDescent="0.25">
      <c r="A23" s="50" t="s">
        <v>1119</v>
      </c>
      <c r="B23" s="42" t="s">
        <v>1122</v>
      </c>
      <c r="C23" s="11"/>
      <c r="D23" s="45" t="s">
        <v>913</v>
      </c>
      <c r="E23" s="43" t="str">
        <f>A23</f>
        <v>1.10.01.F</v>
      </c>
      <c r="F23" s="45" t="s">
        <v>920</v>
      </c>
      <c r="G23" s="44">
        <f>SUM(G25:G35)</f>
        <v>74680.861064387849</v>
      </c>
      <c r="H23" s="8" t="s">
        <v>4</v>
      </c>
    </row>
    <row r="24" spans="1:8" s="2" customFormat="1" ht="15" x14ac:dyDescent="0.25">
      <c r="A24" s="28"/>
      <c r="B24" s="34" t="s">
        <v>909</v>
      </c>
      <c r="C24" s="18"/>
      <c r="D24" s="19" t="s">
        <v>914</v>
      </c>
      <c r="E24" s="19" t="s">
        <v>910</v>
      </c>
      <c r="F24" s="20" t="s">
        <v>911</v>
      </c>
      <c r="G24" s="20" t="s">
        <v>912</v>
      </c>
      <c r="H24" s="18"/>
    </row>
    <row r="25" spans="1:8" s="2" customFormat="1" ht="13.5" customHeight="1" x14ac:dyDescent="0.25">
      <c r="A25" s="29"/>
      <c r="B25" s="46" t="s">
        <v>902</v>
      </c>
      <c r="C25" s="25"/>
      <c r="D25" s="41"/>
      <c r="E25" s="47"/>
      <c r="F25" s="48"/>
      <c r="G25" s="49"/>
      <c r="H25" s="41"/>
    </row>
    <row r="26" spans="1:8" s="2" customFormat="1" ht="13.5" customHeight="1" x14ac:dyDescent="0.25">
      <c r="A26" s="27">
        <v>228</v>
      </c>
      <c r="B26" s="39" t="str">
        <f>VLOOKUP($A26,'PT ORGANISMOS'!$B$5:$H$1025,4,FALSE)</f>
        <v>ra.020</v>
      </c>
      <c r="C26" s="7" t="str">
        <f>VLOOKUP($A26,'PT ORGANISMOS'!$B$5:$H$1025,3,FALSE)</f>
        <v>CAÑO PEAD AGUA 63MM</v>
      </c>
      <c r="D26" s="8" t="str">
        <f>VLOOKUP($A26,'PT ORGANISMOS'!$B$5:$H$1025,7,FALSE)</f>
        <v>m</v>
      </c>
      <c r="E26" s="32">
        <v>3.9540000000000002</v>
      </c>
      <c r="F26" s="22">
        <f>VLOOKUP($B26,IN_01_26!$B:$E,4,)</f>
        <v>11010.980608924441</v>
      </c>
      <c r="G26" s="13">
        <f t="shared" ref="G26:G31" si="1">F26*E26</f>
        <v>43537.417327687239</v>
      </c>
      <c r="H26" s="8"/>
    </row>
    <row r="27" spans="1:8" s="2" customFormat="1" ht="13.5" customHeight="1" x14ac:dyDescent="0.25">
      <c r="A27" s="27">
        <v>230</v>
      </c>
      <c r="B27" s="39" t="str">
        <f>VLOOKUP($A27,'PT ORGANISMOS'!$B$5:$H$1025,4,FALSE)</f>
        <v>ra.028</v>
      </c>
      <c r="C27" s="7" t="str">
        <f>VLOOKUP($A27,'PT ORGANISMOS'!$B$5:$H$1025,3,FALSE)</f>
        <v>CUPLA PEAD AGUA 63MM</v>
      </c>
      <c r="D27" s="8" t="str">
        <f>VLOOKUP($A27,'PT ORGANISMOS'!$B$5:$H$1025,7,FALSE)</f>
        <v>u</v>
      </c>
      <c r="E27" s="32">
        <v>0.14199999999999999</v>
      </c>
      <c r="F27" s="22">
        <f>VLOOKUP($B27,IN_01_26!$B:$E,4,)</f>
        <v>20468.699494769844</v>
      </c>
      <c r="G27" s="13">
        <f t="shared" si="1"/>
        <v>2906.5553282573178</v>
      </c>
      <c r="H27" s="8"/>
    </row>
    <row r="28" spans="1:8" s="2" customFormat="1" ht="13.5" customHeight="1" x14ac:dyDescent="0.25">
      <c r="A28" s="27">
        <v>233</v>
      </c>
      <c r="B28" s="39" t="str">
        <f>VLOOKUP($A28,'PT ORGANISMOS'!$B$5:$H$1025,4,FALSE)</f>
        <v>ra.034</v>
      </c>
      <c r="C28" s="7" t="str">
        <f>VLOOKUP($A28,'PT ORGANISMOS'!$B$5:$H$1025,3,FALSE)</f>
        <v>VÁLVULA ESCLUSA DOBLE BRIDA H°D° 63MM</v>
      </c>
      <c r="D28" s="8" t="str">
        <f>VLOOKUP($A28,'PT ORGANISMOS'!$B$5:$H$1025,7,FALSE)</f>
        <v>u</v>
      </c>
      <c r="E28" s="32">
        <v>4.7999999999999996E-3</v>
      </c>
      <c r="F28" s="22">
        <f>VLOOKUP($B28,IN_01_26!$B:$E,4,)</f>
        <v>524400.73333460023</v>
      </c>
      <c r="G28" s="13">
        <f t="shared" si="1"/>
        <v>2517.123520006081</v>
      </c>
      <c r="H28" s="8"/>
    </row>
    <row r="29" spans="1:8" s="2" customFormat="1" ht="13.5" customHeight="1" x14ac:dyDescent="0.25">
      <c r="A29" s="27">
        <v>181</v>
      </c>
      <c r="B29" s="39" t="str">
        <f>VLOOKUP($A29,'PT ORGANISMOS'!$B$5:$H$1025,4,FALSE)</f>
        <v>li.006</v>
      </c>
      <c r="C29" s="7" t="str">
        <f>VLOOKUP($A29,'PT ORGANISMOS'!$B$5:$H$1025,3,FALSE)</f>
        <v xml:space="preserve">CEMENTO PORTLAND (PARA VARIACIÓN HISTÓRICA) </v>
      </c>
      <c r="D29" s="8" t="str">
        <f>VLOOKUP($A29,'PT ORGANISMOS'!$B$5:$H$1025,7,FALSE)</f>
        <v>kg</v>
      </c>
      <c r="E29" s="32">
        <v>1.089</v>
      </c>
      <c r="F29" s="22">
        <f>VLOOKUP($B29,IN_01_26!$B:$E,4,)</f>
        <v>675.22059721327219</v>
      </c>
      <c r="G29" s="13">
        <f t="shared" si="1"/>
        <v>735.31523036525334</v>
      </c>
      <c r="H29" s="8"/>
    </row>
    <row r="30" spans="1:8" s="2" customFormat="1" ht="13.5" customHeight="1" x14ac:dyDescent="0.25">
      <c r="A30" s="27">
        <v>36</v>
      </c>
      <c r="B30" s="39" t="str">
        <f>VLOOKUP($A30,'PT ORGANISMOS'!$B$5:$H$1025,4,FALSE)</f>
        <v>ar.006</v>
      </c>
      <c r="C30" s="7" t="str">
        <f>VLOOKUP($A30,'PT ORGANISMOS'!$B$5:$H$1025,3,FALSE)</f>
        <v>ARENA MEDIANA</v>
      </c>
      <c r="D30" s="8" t="str">
        <f>VLOOKUP($A30,'PT ORGANISMOS'!$B$5:$H$1025,7,FALSE)</f>
        <v>m3</v>
      </c>
      <c r="E30" s="32">
        <v>7.0000000000000001E-3</v>
      </c>
      <c r="F30" s="22">
        <f>VLOOKUP($B30,IN_01_26!$B:$E,4,)</f>
        <v>25986.744249954758</v>
      </c>
      <c r="G30" s="13">
        <f t="shared" si="1"/>
        <v>181.90720974968332</v>
      </c>
      <c r="H30" s="8"/>
    </row>
    <row r="31" spans="1:8" s="2" customFormat="1" ht="13.5" customHeight="1" x14ac:dyDescent="0.25">
      <c r="A31" s="27">
        <v>2</v>
      </c>
      <c r="B31" s="39" t="str">
        <f>VLOOKUP($A31,'PT ORGANISMOS'!$B$5:$H$1025,4,FALSE)</f>
        <v>ac.015</v>
      </c>
      <c r="C31" s="7" t="str">
        <f>VLOOKUP($A31,'PT ORGANISMOS'!$B$5:$H$1025,3,FALSE)</f>
        <v>HIERRO MEJORADO DE 10 MM.</v>
      </c>
      <c r="D31" s="8" t="str">
        <f>VLOOKUP($A31,'PT ORGANISMOS'!$B$5:$H$1025,7,FALSE)</f>
        <v>kg</v>
      </c>
      <c r="E31" s="32">
        <v>5.3999999999999999E-2</v>
      </c>
      <c r="F31" s="22">
        <f>VLOOKUP($B31,IN_01_26!$B:$E,4,)</f>
        <v>4998.3380111160041</v>
      </c>
      <c r="G31" s="13">
        <f t="shared" si="1"/>
        <v>269.91025260026424</v>
      </c>
      <c r="H31" s="8"/>
    </row>
    <row r="32" spans="1:8" s="2" customFormat="1" ht="13.5" customHeight="1" x14ac:dyDescent="0.25">
      <c r="A32" s="27"/>
      <c r="B32" s="35" t="s">
        <v>903</v>
      </c>
      <c r="C32" s="7"/>
      <c r="D32" s="8"/>
      <c r="E32" s="12"/>
      <c r="F32" s="22"/>
      <c r="G32" s="13"/>
      <c r="H32" s="8"/>
    </row>
    <row r="33" spans="1:8" s="2" customFormat="1" ht="13.5" customHeight="1" x14ac:dyDescent="0.25">
      <c r="A33" s="27">
        <v>203</v>
      </c>
      <c r="B33" s="39" t="str">
        <f>VLOOKUP($A33,'PT ORGANISMOS'!$B$5:$H$1025,4,FALSE)</f>
        <v>mo.007</v>
      </c>
      <c r="C33" s="7" t="str">
        <f>VLOOKUP($A33,'PT ORGANISMOS'!$B$5:$H$1025,3,FALSE)</f>
        <v>CUADRILLA TIPO U.G.A.T.S.</v>
      </c>
      <c r="D33" s="8" t="str">
        <f>VLOOKUP($A33,'PT ORGANISMOS'!$B$5:$H$1025,7,FALSE)</f>
        <v>h</v>
      </c>
      <c r="E33" s="32">
        <v>0.89300000000000002</v>
      </c>
      <c r="F33" s="22">
        <f>VLOOKUP($B33,IN_01_26!$B:$E,4,)</f>
        <v>10227.427305454545</v>
      </c>
      <c r="G33" s="13">
        <f>F33*E33</f>
        <v>9133.0925837709092</v>
      </c>
      <c r="H33" s="8"/>
    </row>
    <row r="34" spans="1:8" s="2" customFormat="1" ht="13.5" customHeight="1" x14ac:dyDescent="0.25">
      <c r="A34" s="27"/>
      <c r="B34" s="35" t="s">
        <v>904</v>
      </c>
      <c r="C34" s="7"/>
      <c r="D34" s="8"/>
      <c r="E34" s="32"/>
      <c r="F34" s="22"/>
      <c r="G34" s="13"/>
      <c r="H34" s="8"/>
    </row>
    <row r="35" spans="1:8" s="2" customFormat="1" ht="13.5" customHeight="1" x14ac:dyDescent="0.25">
      <c r="A35" s="30">
        <v>71</v>
      </c>
      <c r="B35" s="40" t="str">
        <f>VLOOKUP($A35,'PT ORGANISMOS'!$B$5:$H$1025,4,FALSE)</f>
        <v>eq.008</v>
      </c>
      <c r="C35" s="14" t="str">
        <f>VLOOKUP($A35,'PT ORGANISMOS'!$B$5:$H$1025,3,FALSE)</f>
        <v>RETROEXCAVADORA 87 H.P.</v>
      </c>
      <c r="D35" s="15" t="str">
        <f>VLOOKUP($A35,'PT ORGANISMOS'!$B$5:$H$1025,7,FALSE)</f>
        <v>h</v>
      </c>
      <c r="E35" s="31">
        <v>9.8000000000000004E-2</v>
      </c>
      <c r="F35" s="24">
        <f>VLOOKUP($B35,IN_01_26!$B:$E,4,)</f>
        <v>157138.15930562347</v>
      </c>
      <c r="G35" s="17">
        <f>F35*E35</f>
        <v>15399.539611951101</v>
      </c>
      <c r="H35" s="15"/>
    </row>
    <row r="36" spans="1:8" ht="13.5" customHeight="1" x14ac:dyDescent="0.2">
      <c r="B36" s="71" t="s">
        <v>2028</v>
      </c>
    </row>
    <row r="39" spans="1:8" s="2" customFormat="1" ht="15.75" x14ac:dyDescent="0.25">
      <c r="A39" s="50" t="s">
        <v>1120</v>
      </c>
      <c r="B39" s="42" t="s">
        <v>1121</v>
      </c>
      <c r="C39" s="11"/>
      <c r="D39" s="45" t="s">
        <v>913</v>
      </c>
      <c r="E39" s="43" t="str">
        <f>A39</f>
        <v>1.10.02.F</v>
      </c>
      <c r="F39" s="45" t="s">
        <v>920</v>
      </c>
      <c r="G39" s="44">
        <f>SUM(G41:G51)</f>
        <v>24252935.628091279</v>
      </c>
      <c r="H39" s="8" t="s">
        <v>0</v>
      </c>
    </row>
    <row r="40" spans="1:8" s="2" customFormat="1" ht="15" x14ac:dyDescent="0.25">
      <c r="A40" s="28"/>
      <c r="B40" s="34" t="s">
        <v>909</v>
      </c>
      <c r="C40" s="18"/>
      <c r="D40" s="19" t="s">
        <v>914</v>
      </c>
      <c r="E40" s="19" t="s">
        <v>910</v>
      </c>
      <c r="F40" s="20" t="s">
        <v>911</v>
      </c>
      <c r="G40" s="20" t="s">
        <v>912</v>
      </c>
      <c r="H40" s="18"/>
    </row>
    <row r="41" spans="1:8" s="2" customFormat="1" ht="13.5" customHeight="1" x14ac:dyDescent="0.25">
      <c r="A41" s="29"/>
      <c r="B41" s="46" t="s">
        <v>902</v>
      </c>
      <c r="C41" s="25"/>
      <c r="D41" s="41"/>
      <c r="E41" s="47"/>
      <c r="F41" s="48"/>
      <c r="G41" s="49"/>
      <c r="H41" s="41"/>
    </row>
    <row r="42" spans="1:8" s="2" customFormat="1" ht="13.5" customHeight="1" x14ac:dyDescent="0.25">
      <c r="A42" s="27">
        <v>205</v>
      </c>
      <c r="B42" s="39" t="str">
        <f>VLOOKUP($A42,'PT ORGANISMOS'!$B$5:$H$1025,4,FALSE)</f>
        <v>pb.010</v>
      </c>
      <c r="C42" s="7" t="str">
        <f>VLOOKUP($A42,'PT ORGANISMOS'!$B$5:$H$1025,3,FALSE)</f>
        <v>CUERPO MOTORARG CFD 675/30 30H.P.</v>
      </c>
      <c r="D42" s="8" t="str">
        <f>VLOOKUP($A42,'PT ORGANISMOS'!$B$5:$H$1025,7,FALSE)</f>
        <v>u</v>
      </c>
      <c r="E42" s="12">
        <v>1</v>
      </c>
      <c r="F42" s="22">
        <f>VLOOKUP($B42,IN_01_26!$B:$E,4,)</f>
        <v>4344093.2557118963</v>
      </c>
      <c r="G42" s="13">
        <f t="shared" ref="G42:G47" si="2">F42*E42</f>
        <v>4344093.2557118963</v>
      </c>
      <c r="H42" s="8"/>
    </row>
    <row r="43" spans="1:8" s="2" customFormat="1" ht="13.5" customHeight="1" x14ac:dyDescent="0.25">
      <c r="A43" s="27">
        <v>206</v>
      </c>
      <c r="B43" s="39" t="str">
        <f>VLOOKUP($A43,'PT ORGANISMOS'!$B$5:$H$1025,4,FALSE)</f>
        <v>pb.020</v>
      </c>
      <c r="C43" s="7" t="str">
        <f>VLOOKUP($A43,'PT ORGANISMOS'!$B$5:$H$1025,3,FALSE)</f>
        <v>MOTOR MOTORARG S6 R4/30 30 H.P.</v>
      </c>
      <c r="D43" s="8" t="str">
        <f>VLOOKUP($A43,'PT ORGANISMOS'!$B$5:$H$1025,7,FALSE)</f>
        <v>u</v>
      </c>
      <c r="E43" s="12">
        <v>1</v>
      </c>
      <c r="F43" s="22">
        <f>VLOOKUP($B43,IN_01_26!$B:$E,4,)</f>
        <v>4469398.0703601204</v>
      </c>
      <c r="G43" s="13">
        <f t="shared" si="2"/>
        <v>4469398.0703601204</v>
      </c>
      <c r="H43" s="8"/>
    </row>
    <row r="44" spans="1:8" s="2" customFormat="1" ht="13.5" customHeight="1" x14ac:dyDescent="0.25">
      <c r="A44" s="27">
        <v>207</v>
      </c>
      <c r="B44" s="39" t="str">
        <f>VLOOKUP($A44,'PT ORGANISMOS'!$B$5:$H$1025,4,FALSE)</f>
        <v>pb.030</v>
      </c>
      <c r="C44" s="7" t="str">
        <f>VLOOKUP($A44,'PT ORGANISMOS'!$B$5:$H$1025,3,FALSE)</f>
        <v>ARRANCADOR SUAVE WEG SSW-04.60 P/30H.P.</v>
      </c>
      <c r="D44" s="8" t="str">
        <f>VLOOKUP($A44,'PT ORGANISMOS'!$B$5:$H$1025,7,FALSE)</f>
        <v>u</v>
      </c>
      <c r="E44" s="12">
        <v>1</v>
      </c>
      <c r="F44" s="22">
        <f>VLOOKUP($B44,IN_01_26!$B:$E,4,)</f>
        <v>4113976.4874351504</v>
      </c>
      <c r="G44" s="13">
        <f t="shared" si="2"/>
        <v>4113976.4874351504</v>
      </c>
      <c r="H44" s="8"/>
    </row>
    <row r="45" spans="1:8" s="2" customFormat="1" ht="13.5" customHeight="1" x14ac:dyDescent="0.25">
      <c r="A45" s="27">
        <v>208</v>
      </c>
      <c r="B45" s="39" t="str">
        <f>VLOOKUP($A45,'PT ORGANISMOS'!$B$5:$H$1025,4,FALSE)</f>
        <v>pb.040</v>
      </c>
      <c r="C45" s="7" t="str">
        <f>VLOOKUP($A45,'PT ORGANISMOS'!$B$5:$H$1025,3,FALSE)</f>
        <v>BOMBA DOSIVAC MILENIO 015 1.45 LTS/H</v>
      </c>
      <c r="D45" s="8" t="str">
        <f>VLOOKUP($A45,'PT ORGANISMOS'!$B$5:$H$1025,7,FALSE)</f>
        <v>u</v>
      </c>
      <c r="E45" s="12">
        <v>1</v>
      </c>
      <c r="F45" s="22">
        <f>VLOOKUP($B45,IN_01_26!$B:$E,4,)</f>
        <v>471309.43784581503</v>
      </c>
      <c r="G45" s="13">
        <f t="shared" si="2"/>
        <v>471309.43784581503</v>
      </c>
      <c r="H45" s="8"/>
    </row>
    <row r="46" spans="1:8" s="2" customFormat="1" ht="13.5" customHeight="1" x14ac:dyDescent="0.25">
      <c r="A46" s="27">
        <v>209</v>
      </c>
      <c r="B46" s="39" t="str">
        <f>VLOOKUP($A46,'PT ORGANISMOS'!$B$5:$H$1025,4,FALSE)</f>
        <v>pb.050</v>
      </c>
      <c r="C46" s="7" t="str">
        <f>VLOOKUP($A46,'PT ORGANISMOS'!$B$5:$H$1025,3,FALSE)</f>
        <v>CABLE PIRELLI SINTENAX VIPER 3X35</v>
      </c>
      <c r="D46" s="8" t="str">
        <f>VLOOKUP($A46,'PT ORGANISMOS'!$B$5:$H$1025,7,FALSE)</f>
        <v>m</v>
      </c>
      <c r="E46" s="12">
        <v>120</v>
      </c>
      <c r="F46" s="22">
        <f>VLOOKUP($B46,IN_01_26!$B:$E,4,)</f>
        <v>35277.041226488072</v>
      </c>
      <c r="G46" s="13">
        <f t="shared" si="2"/>
        <v>4233244.9471785687</v>
      </c>
      <c r="H46" s="8"/>
    </row>
    <row r="47" spans="1:8" s="2" customFormat="1" ht="13.5" customHeight="1" x14ac:dyDescent="0.25">
      <c r="A47" s="27">
        <v>210</v>
      </c>
      <c r="B47" s="39" t="str">
        <f>VLOOKUP($A47,'PT ORGANISMOS'!$B$5:$H$1025,4,FALSE)</f>
        <v>pb.060</v>
      </c>
      <c r="C47" s="7" t="str">
        <f>VLOOKUP($A47,'PT ORGANISMOS'!$B$5:$H$1025,3,FALSE)</f>
        <v>CAÑO H°G° RYC 4"</v>
      </c>
      <c r="D47" s="8" t="str">
        <f>VLOOKUP($A47,'PT ORGANISMOS'!$B$5:$H$1025,7,FALSE)</f>
        <v>m</v>
      </c>
      <c r="E47" s="12">
        <v>51.2</v>
      </c>
      <c r="F47" s="22">
        <f>VLOOKUP($B47,IN_01_26!$B:$E,4,)</f>
        <v>87310.453707351349</v>
      </c>
      <c r="G47" s="13">
        <f t="shared" si="2"/>
        <v>4470295.2298163893</v>
      </c>
      <c r="H47" s="8"/>
    </row>
    <row r="48" spans="1:8" s="2" customFormat="1" ht="13.5" customHeight="1" x14ac:dyDescent="0.25">
      <c r="A48" s="27"/>
      <c r="B48" s="35" t="s">
        <v>903</v>
      </c>
      <c r="C48" s="7"/>
      <c r="D48" s="8"/>
      <c r="E48" s="12"/>
      <c r="F48" s="22"/>
      <c r="G48" s="13"/>
      <c r="H48" s="8"/>
    </row>
    <row r="49" spans="1:8" s="2" customFormat="1" ht="13.5" customHeight="1" x14ac:dyDescent="0.25">
      <c r="A49" s="27">
        <v>203</v>
      </c>
      <c r="B49" s="39" t="str">
        <f>VLOOKUP($A49,'PT ORGANISMOS'!$B$5:$H$1025,4,FALSE)</f>
        <v>mo.007</v>
      </c>
      <c r="C49" s="7" t="str">
        <f>VLOOKUP($A49,'PT ORGANISMOS'!$B$5:$H$1025,3,FALSE)</f>
        <v>CUADRILLA TIPO U.G.A.T.S.</v>
      </c>
      <c r="D49" s="8" t="str">
        <f>VLOOKUP($A49,'PT ORGANISMOS'!$B$5:$H$1025,7,FALSE)</f>
        <v>h</v>
      </c>
      <c r="E49" s="12">
        <v>72</v>
      </c>
      <c r="F49" s="22">
        <f>VLOOKUP($B49,IN_01_26!$B:$E,4,)</f>
        <v>10227.427305454545</v>
      </c>
      <c r="G49" s="13">
        <f>F49*E49</f>
        <v>736374.76599272725</v>
      </c>
      <c r="H49" s="8"/>
    </row>
    <row r="50" spans="1:8" s="2" customFormat="1" ht="13.5" customHeight="1" x14ac:dyDescent="0.25">
      <c r="A50" s="27"/>
      <c r="B50" s="35" t="s">
        <v>904</v>
      </c>
      <c r="C50" s="7"/>
      <c r="D50" s="8"/>
      <c r="E50" s="12"/>
      <c r="F50" s="22"/>
      <c r="G50" s="13"/>
      <c r="H50" s="8"/>
    </row>
    <row r="51" spans="1:8" s="2" customFormat="1" ht="13.5" customHeight="1" x14ac:dyDescent="0.25">
      <c r="A51" s="30">
        <v>71</v>
      </c>
      <c r="B51" s="40" t="str">
        <f>VLOOKUP($A51,'PT ORGANISMOS'!$B$5:$H$1025,4,FALSE)</f>
        <v>eq.008</v>
      </c>
      <c r="C51" s="14" t="str">
        <f>VLOOKUP($A51,'PT ORGANISMOS'!$B$5:$H$1025,3,FALSE)</f>
        <v>RETROEXCAVADORA 87 H.P.</v>
      </c>
      <c r="D51" s="15" t="str">
        <f>VLOOKUP($A51,'PT ORGANISMOS'!$B$5:$H$1025,7,FALSE)</f>
        <v>h</v>
      </c>
      <c r="E51" s="16">
        <v>9</v>
      </c>
      <c r="F51" s="24">
        <f>VLOOKUP($B51,IN_01_26!$B:$E,4,)</f>
        <v>157138.15930562347</v>
      </c>
      <c r="G51" s="17">
        <f>F51*E51</f>
        <v>1414243.4337506113</v>
      </c>
      <c r="H5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33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6" t="str">
        <f>'PT ORGANISMOS'!A2</f>
        <v>Precios de ENERO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1123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1124</v>
      </c>
      <c r="B6" s="42" t="s">
        <v>1125</v>
      </c>
      <c r="C6" s="11"/>
      <c r="D6" s="45" t="s">
        <v>913</v>
      </c>
      <c r="E6" s="43" t="str">
        <f>A6</f>
        <v>1.20.00.F</v>
      </c>
      <c r="F6" s="45" t="s">
        <v>920</v>
      </c>
      <c r="G6" s="44">
        <f>SUM(G8:G19)</f>
        <v>129277.14703269789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236</v>
      </c>
      <c r="B9" s="39" t="str">
        <f>VLOOKUP($A9,'PT ORGANISMOS'!$B$5:$H$1025,4,FALSE)</f>
        <v>rc.020</v>
      </c>
      <c r="C9" s="7" t="str">
        <f>VLOOKUP($A9,'PT ORGANISMOS'!$B$5:$H$1025,3,FALSE)</f>
        <v>CAÑO PVC CLOACAL JE 160MM</v>
      </c>
      <c r="D9" s="8" t="str">
        <f>VLOOKUP($A9,'PT ORGANISMOS'!$B$5:$H$1025,7,FALSE)</f>
        <v>m</v>
      </c>
      <c r="E9" s="12">
        <v>1.56</v>
      </c>
      <c r="F9" s="22">
        <f>VLOOKUP($B9,IN_01_26!$B:$E,4,)</f>
        <v>39159.855111728422</v>
      </c>
      <c r="G9" s="13">
        <f t="shared" ref="G9:G15" si="0">F9*E9</f>
        <v>61089.373974296344</v>
      </c>
      <c r="H9" s="8"/>
    </row>
    <row r="10" spans="1:8" s="2" customFormat="1" ht="13.5" customHeight="1" x14ac:dyDescent="0.25">
      <c r="A10" s="27">
        <v>306</v>
      </c>
      <c r="B10" s="39" t="str">
        <f>VLOOKUP($A10,'PT ORGANISMOS'!$B$5:$H$1025,4,FALSE)</f>
        <v>sa.090</v>
      </c>
      <c r="C10" s="7" t="str">
        <f>VLOOKUP($A10,'PT ORGANISMOS'!$B$5:$H$1025,3,FALSE)</f>
        <v>CAÑO PVC 3.2 P/DESAGUE CLOACAL 0.110 X 4 M.</v>
      </c>
      <c r="D10" s="8" t="str">
        <f>VLOOKUP($A10,'PT ORGANISMOS'!$B$5:$H$1025,7,FALSE)</f>
        <v>u</v>
      </c>
      <c r="E10" s="12">
        <v>0.7</v>
      </c>
      <c r="F10" s="22">
        <f>VLOOKUP($B10,IN_01_26!$B:$E,4,)</f>
        <v>20475.393100107205</v>
      </c>
      <c r="G10" s="13">
        <f t="shared" si="0"/>
        <v>14332.775170075043</v>
      </c>
      <c r="H10" s="8"/>
    </row>
    <row r="11" spans="1:8" s="2" customFormat="1" ht="13.5" customHeight="1" x14ac:dyDescent="0.25">
      <c r="A11" s="27">
        <v>309</v>
      </c>
      <c r="B11" s="39" t="str">
        <f>VLOOKUP($A11,'PT ORGANISMOS'!$B$5:$H$1025,4,FALSE)</f>
        <v>sa.112</v>
      </c>
      <c r="C11" s="7" t="str">
        <f>VLOOKUP($A11,'PT ORGANISMOS'!$B$5:$H$1025,3,FALSE)</f>
        <v>RAMAL Y PVC CLOACAL D=160X110MM</v>
      </c>
      <c r="D11" s="8" t="str">
        <f>VLOOKUP($A11,'PT ORGANISMOS'!$B$5:$H$1025,7,FALSE)</f>
        <v>u</v>
      </c>
      <c r="E11" s="32">
        <v>0.16600000000000001</v>
      </c>
      <c r="F11" s="22">
        <f>VLOOKUP($B11,IN_01_26!$B:$E,4,)</f>
        <v>57079.343257749919</v>
      </c>
      <c r="G11" s="13">
        <f t="shared" si="0"/>
        <v>9475.1709807864863</v>
      </c>
      <c r="H11" s="8"/>
    </row>
    <row r="12" spans="1:8" s="2" customFormat="1" ht="13.5" customHeight="1" x14ac:dyDescent="0.25">
      <c r="A12" s="27">
        <v>235</v>
      </c>
      <c r="B12" s="39" t="str">
        <f>VLOOKUP($A12,'PT ORGANISMOS'!$B$5:$H$1025,4,FALSE)</f>
        <v>rc.010</v>
      </c>
      <c r="C12" s="7" t="str">
        <f>VLOOKUP($A12,'PT ORGANISMOS'!$B$5:$H$1025,3,FALSE)</f>
        <v>MARCO Y TAPA H°D° 85/90KG. SIST. ABISAGRADO</v>
      </c>
      <c r="D12" s="8" t="str">
        <f>VLOOKUP($A12,'PT ORGANISMOS'!$B$5:$H$1025,7,FALSE)</f>
        <v>u</v>
      </c>
      <c r="E12" s="12">
        <v>0.01</v>
      </c>
      <c r="F12" s="22">
        <f>VLOOKUP($B12,IN_01_26!$B:$E,4,)</f>
        <v>223860.32536428567</v>
      </c>
      <c r="G12" s="13">
        <f t="shared" si="0"/>
        <v>2238.603253642857</v>
      </c>
      <c r="H12" s="8"/>
    </row>
    <row r="13" spans="1:8" s="2" customFormat="1" ht="13.5" customHeight="1" x14ac:dyDescent="0.25">
      <c r="A13" s="27">
        <v>181</v>
      </c>
      <c r="B13" s="39" t="str">
        <f>VLOOKUP($A13,'PT ORGANISMOS'!$B$5:$H$1025,4,FALSE)</f>
        <v>li.006</v>
      </c>
      <c r="C13" s="7" t="str">
        <f>VLOOKUP($A13,'PT ORGANISMOS'!$B$5:$H$1025,3,FALSE)</f>
        <v xml:space="preserve">CEMENTO PORTLAND (PARA VARIACIÓN HISTÓRICA) </v>
      </c>
      <c r="D13" s="8" t="str">
        <f>VLOOKUP($A13,'PT ORGANISMOS'!$B$5:$H$1025,7,FALSE)</f>
        <v>kg</v>
      </c>
      <c r="E13" s="32">
        <v>8.4730000000000008</v>
      </c>
      <c r="F13" s="22">
        <f>VLOOKUP($B13,IN_01_26!$B:$E,4,)</f>
        <v>675.22059721327219</v>
      </c>
      <c r="G13" s="13">
        <f t="shared" si="0"/>
        <v>5721.1441201880561</v>
      </c>
      <c r="H13" s="8"/>
    </row>
    <row r="14" spans="1:8" s="2" customFormat="1" ht="13.5" customHeight="1" x14ac:dyDescent="0.25">
      <c r="A14" s="27">
        <v>34</v>
      </c>
      <c r="B14" s="39" t="str">
        <f>VLOOKUP($A14,'PT ORGANISMOS'!$B$5:$H$1025,4,FALSE)</f>
        <v>ar.004</v>
      </c>
      <c r="C14" s="7" t="str">
        <f>VLOOKUP($A14,'PT ORGANISMOS'!$B$5:$H$1025,3,FALSE)</f>
        <v>RIPIOSA</v>
      </c>
      <c r="D14" s="8" t="str">
        <f>VLOOKUP($A14,'PT ORGANISMOS'!$B$5:$H$1025,7,FALSE)</f>
        <v>m3</v>
      </c>
      <c r="E14" s="32">
        <v>3.2000000000000001E-2</v>
      </c>
      <c r="F14" s="22">
        <f>VLOOKUP($B14,IN_01_26!$B:$E,4,)</f>
        <v>29382.912798765821</v>
      </c>
      <c r="G14" s="13">
        <f t="shared" si="0"/>
        <v>940.25320956050632</v>
      </c>
      <c r="H14" s="8"/>
    </row>
    <row r="15" spans="1:8" s="2" customFormat="1" ht="13.5" customHeight="1" x14ac:dyDescent="0.25">
      <c r="A15" s="27">
        <v>2</v>
      </c>
      <c r="B15" s="39" t="str">
        <f>VLOOKUP($A15,'PT ORGANISMOS'!$B$5:$H$1025,4,FALSE)</f>
        <v>ac.015</v>
      </c>
      <c r="C15" s="7" t="str">
        <f>VLOOKUP($A15,'PT ORGANISMOS'!$B$5:$H$1025,3,FALSE)</f>
        <v>HIERRO MEJORADO DE 10 MM.</v>
      </c>
      <c r="D15" s="8" t="str">
        <f>VLOOKUP($A15,'PT ORGANISMOS'!$B$5:$H$1025,7,FALSE)</f>
        <v>kg</v>
      </c>
      <c r="E15" s="32">
        <v>0.65700000000000003</v>
      </c>
      <c r="F15" s="22">
        <f>VLOOKUP($B15,IN_01_26!$B:$E,4,)</f>
        <v>4998.3380111160041</v>
      </c>
      <c r="G15" s="13">
        <f t="shared" si="0"/>
        <v>3283.9080733032147</v>
      </c>
      <c r="H15" s="8"/>
    </row>
    <row r="16" spans="1:8" s="2" customFormat="1" ht="13.5" customHeight="1" x14ac:dyDescent="0.25">
      <c r="A16" s="27"/>
      <c r="B16" s="35" t="s">
        <v>903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27">
        <v>203</v>
      </c>
      <c r="B17" s="39" t="str">
        <f>VLOOKUP($A17,'PT ORGANISMOS'!$B$5:$H$1025,4,FALSE)</f>
        <v>mo.007</v>
      </c>
      <c r="C17" s="7" t="str">
        <f>VLOOKUP($A17,'PT ORGANISMOS'!$B$5:$H$1025,3,FALSE)</f>
        <v>CUADRILLA TIPO U.G.A.T.S.</v>
      </c>
      <c r="D17" s="8" t="str">
        <f>VLOOKUP($A17,'PT ORGANISMOS'!$B$5:$H$1025,7,FALSE)</f>
        <v>h</v>
      </c>
      <c r="E17" s="32">
        <v>1.335</v>
      </c>
      <c r="F17" s="22">
        <f>VLOOKUP($B17,IN_01_26!$B:$E,4,)</f>
        <v>10227.427305454545</v>
      </c>
      <c r="G17" s="13">
        <f>F17*E17</f>
        <v>13653.615452781816</v>
      </c>
      <c r="H17" s="8"/>
    </row>
    <row r="18" spans="1:8" s="2" customFormat="1" ht="13.5" customHeight="1" x14ac:dyDescent="0.25">
      <c r="A18" s="27"/>
      <c r="B18" s="35" t="s">
        <v>904</v>
      </c>
      <c r="C18" s="7"/>
      <c r="D18" s="8"/>
      <c r="E18" s="32"/>
      <c r="F18" s="22"/>
      <c r="G18" s="13"/>
      <c r="H18" s="8"/>
    </row>
    <row r="19" spans="1:8" s="2" customFormat="1" ht="13.5" customHeight="1" x14ac:dyDescent="0.25">
      <c r="A19" s="30">
        <v>71</v>
      </c>
      <c r="B19" s="40" t="str">
        <f>VLOOKUP($A19,'PT ORGANISMOS'!$B$5:$H$1025,4,FALSE)</f>
        <v>eq.008</v>
      </c>
      <c r="C19" s="14" t="str">
        <f>VLOOKUP($A19,'PT ORGANISMOS'!$B$5:$H$1025,3,FALSE)</f>
        <v>RETROEXCAVADORA 87 H.P.</v>
      </c>
      <c r="D19" s="15" t="str">
        <f>VLOOKUP($A19,'PT ORGANISMOS'!$B$5:$H$1025,7,FALSE)</f>
        <v>h</v>
      </c>
      <c r="E19" s="31">
        <v>0.11799999999999999</v>
      </c>
      <c r="F19" s="24">
        <f>VLOOKUP($B19,IN_01_26!$B:$E,4,)</f>
        <v>157138.15930562347</v>
      </c>
      <c r="G19" s="17">
        <f>F19*E19</f>
        <v>18542.302798063567</v>
      </c>
      <c r="H19" s="15"/>
    </row>
    <row r="22" spans="1:8" s="2" customFormat="1" ht="15.75" x14ac:dyDescent="0.25">
      <c r="A22" s="50" t="s">
        <v>1126</v>
      </c>
      <c r="B22" s="42" t="s">
        <v>1127</v>
      </c>
      <c r="C22" s="11"/>
      <c r="D22" s="45" t="s">
        <v>913</v>
      </c>
      <c r="E22" s="43" t="str">
        <f>A22</f>
        <v>1.20.01.F</v>
      </c>
      <c r="F22" s="45" t="s">
        <v>920</v>
      </c>
      <c r="G22" s="44">
        <f>SUM(G24:G33)</f>
        <v>104139.63533212728</v>
      </c>
      <c r="H22" s="8" t="s">
        <v>4</v>
      </c>
    </row>
    <row r="23" spans="1:8" s="2" customFormat="1" ht="15" x14ac:dyDescent="0.25">
      <c r="A23" s="28"/>
      <c r="B23" s="34" t="s">
        <v>909</v>
      </c>
      <c r="C23" s="18"/>
      <c r="D23" s="19" t="s">
        <v>914</v>
      </c>
      <c r="E23" s="19" t="s">
        <v>910</v>
      </c>
      <c r="F23" s="20" t="s">
        <v>911</v>
      </c>
      <c r="G23" s="20" t="s">
        <v>912</v>
      </c>
      <c r="H23" s="18"/>
    </row>
    <row r="24" spans="1:8" s="2" customFormat="1" ht="13.5" customHeight="1" x14ac:dyDescent="0.25">
      <c r="A24" s="29"/>
      <c r="B24" s="46" t="s">
        <v>902</v>
      </c>
      <c r="C24" s="25"/>
      <c r="D24" s="41"/>
      <c r="E24" s="47"/>
      <c r="F24" s="48"/>
      <c r="G24" s="49"/>
      <c r="H24" s="41"/>
    </row>
    <row r="25" spans="1:8" s="2" customFormat="1" ht="13.5" customHeight="1" x14ac:dyDescent="0.25">
      <c r="A25" s="27">
        <v>236</v>
      </c>
      <c r="B25" s="39" t="str">
        <f>VLOOKUP($A25,'PT ORGANISMOS'!$B$5:$H$1025,4,FALSE)</f>
        <v>rc.020</v>
      </c>
      <c r="C25" s="7" t="str">
        <f>VLOOKUP($A25,'PT ORGANISMOS'!$B$5:$H$1025,3,FALSE)</f>
        <v>CAÑO PVC CLOACAL JE 160MM</v>
      </c>
      <c r="D25" s="8" t="str">
        <f>VLOOKUP($A25,'PT ORGANISMOS'!$B$5:$H$1025,7,FALSE)</f>
        <v>m</v>
      </c>
      <c r="E25" s="12">
        <v>1.56</v>
      </c>
      <c r="F25" s="22">
        <f>VLOOKUP($B25,IN_01_26!$B:$E,4,)</f>
        <v>39159.855111728422</v>
      </c>
      <c r="G25" s="13">
        <f>F25*E25</f>
        <v>61089.373974296344</v>
      </c>
      <c r="H25" s="8"/>
    </row>
    <row r="26" spans="1:8" s="2" customFormat="1" ht="13.5" customHeight="1" x14ac:dyDescent="0.25">
      <c r="A26" s="27">
        <v>235</v>
      </c>
      <c r="B26" s="39" t="str">
        <f>VLOOKUP($A26,'PT ORGANISMOS'!$B$5:$H$1025,4,FALSE)</f>
        <v>rc.010</v>
      </c>
      <c r="C26" s="7" t="str">
        <f>VLOOKUP($A26,'PT ORGANISMOS'!$B$5:$H$1025,3,FALSE)</f>
        <v>MARCO Y TAPA H°D° 85/90KG. SIST. ABISAGRADO</v>
      </c>
      <c r="D26" s="8" t="str">
        <f>VLOOKUP($A26,'PT ORGANISMOS'!$B$5:$H$1025,7,FALSE)</f>
        <v>u</v>
      </c>
      <c r="E26" s="12">
        <v>0.01</v>
      </c>
      <c r="F26" s="22">
        <f>VLOOKUP($B26,IN_01_26!$B:$E,4,)</f>
        <v>223860.32536428567</v>
      </c>
      <c r="G26" s="13">
        <f>F26*E26</f>
        <v>2238.603253642857</v>
      </c>
      <c r="H26" s="8"/>
    </row>
    <row r="27" spans="1:8" s="2" customFormat="1" ht="13.5" customHeight="1" x14ac:dyDescent="0.25">
      <c r="A27" s="27">
        <v>181</v>
      </c>
      <c r="B27" s="39" t="str">
        <f>VLOOKUP($A27,'PT ORGANISMOS'!$B$5:$H$1025,4,FALSE)</f>
        <v>li.006</v>
      </c>
      <c r="C27" s="7" t="str">
        <f>VLOOKUP($A27,'PT ORGANISMOS'!$B$5:$H$1025,3,FALSE)</f>
        <v xml:space="preserve">CEMENTO PORTLAND (PARA VARIACIÓN HISTÓRICA) </v>
      </c>
      <c r="D27" s="8" t="str">
        <f>VLOOKUP($A27,'PT ORGANISMOS'!$B$5:$H$1025,7,FALSE)</f>
        <v>kg</v>
      </c>
      <c r="E27" s="32">
        <v>8.4730000000000008</v>
      </c>
      <c r="F27" s="22">
        <f>VLOOKUP($B27,IN_01_26!$B:$E,4,)</f>
        <v>675.22059721327219</v>
      </c>
      <c r="G27" s="13">
        <f>F27*E27</f>
        <v>5721.1441201880561</v>
      </c>
      <c r="H27" s="8"/>
    </row>
    <row r="28" spans="1:8" s="2" customFormat="1" ht="13.5" customHeight="1" x14ac:dyDescent="0.25">
      <c r="A28" s="27">
        <v>34</v>
      </c>
      <c r="B28" s="39" t="str">
        <f>VLOOKUP($A28,'PT ORGANISMOS'!$B$5:$H$1025,4,FALSE)</f>
        <v>ar.004</v>
      </c>
      <c r="C28" s="7" t="str">
        <f>VLOOKUP($A28,'PT ORGANISMOS'!$B$5:$H$1025,3,FALSE)</f>
        <v>RIPIOSA</v>
      </c>
      <c r="D28" s="8" t="str">
        <f>VLOOKUP($A28,'PT ORGANISMOS'!$B$5:$H$1025,7,FALSE)</f>
        <v>m3</v>
      </c>
      <c r="E28" s="32">
        <v>3.2000000000000001E-2</v>
      </c>
      <c r="F28" s="22">
        <f>VLOOKUP($B28,IN_01_26!$B:$E,4,)</f>
        <v>29382.912798765821</v>
      </c>
      <c r="G28" s="13">
        <f>F28*E28</f>
        <v>940.25320956050632</v>
      </c>
      <c r="H28" s="8"/>
    </row>
    <row r="29" spans="1:8" s="2" customFormat="1" ht="13.5" customHeight="1" x14ac:dyDescent="0.25">
      <c r="A29" s="27">
        <v>2</v>
      </c>
      <c r="B29" s="39" t="str">
        <f>VLOOKUP($A29,'PT ORGANISMOS'!$B$5:$H$1025,4,FALSE)</f>
        <v>ac.015</v>
      </c>
      <c r="C29" s="7" t="str">
        <f>VLOOKUP($A29,'PT ORGANISMOS'!$B$5:$H$1025,3,FALSE)</f>
        <v>HIERRO MEJORADO DE 10 MM.</v>
      </c>
      <c r="D29" s="8" t="str">
        <f>VLOOKUP($A29,'PT ORGANISMOS'!$B$5:$H$1025,7,FALSE)</f>
        <v>kg</v>
      </c>
      <c r="E29" s="32">
        <v>0.65700000000000003</v>
      </c>
      <c r="F29" s="22">
        <f>VLOOKUP($B29,IN_01_26!$B:$E,4,)</f>
        <v>4998.3380111160041</v>
      </c>
      <c r="G29" s="13">
        <f>F29*E29</f>
        <v>3283.9080733032147</v>
      </c>
      <c r="H29" s="8"/>
    </row>
    <row r="30" spans="1:8" s="2" customFormat="1" ht="13.5" customHeight="1" x14ac:dyDescent="0.25">
      <c r="A30" s="27"/>
      <c r="B30" s="35" t="s">
        <v>903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27">
        <v>203</v>
      </c>
      <c r="B31" s="39" t="str">
        <f>VLOOKUP($A31,'PT ORGANISMOS'!$B$5:$H$1025,4,FALSE)</f>
        <v>mo.007</v>
      </c>
      <c r="C31" s="7" t="str">
        <f>VLOOKUP($A31,'PT ORGANISMOS'!$B$5:$H$1025,3,FALSE)</f>
        <v>CUADRILLA TIPO U.G.A.T.S.</v>
      </c>
      <c r="D31" s="8" t="str">
        <f>VLOOKUP($A31,'PT ORGANISMOS'!$B$5:$H$1025,7,FALSE)</f>
        <v>h</v>
      </c>
      <c r="E31" s="32">
        <v>1.2050000000000001</v>
      </c>
      <c r="F31" s="22">
        <f>VLOOKUP($B31,IN_01_26!$B:$E,4,)</f>
        <v>10227.427305454545</v>
      </c>
      <c r="G31" s="13">
        <f>F31*E31</f>
        <v>12324.049903072728</v>
      </c>
      <c r="H31" s="8"/>
    </row>
    <row r="32" spans="1:8" s="2" customFormat="1" ht="13.5" customHeight="1" x14ac:dyDescent="0.25">
      <c r="A32" s="27"/>
      <c r="B32" s="35" t="s">
        <v>904</v>
      </c>
      <c r="C32" s="7"/>
      <c r="D32" s="8"/>
      <c r="E32" s="32"/>
      <c r="F32" s="22"/>
      <c r="G32" s="13"/>
      <c r="H32" s="8"/>
    </row>
    <row r="33" spans="1:8" s="2" customFormat="1" ht="13.5" customHeight="1" x14ac:dyDescent="0.25">
      <c r="A33" s="30">
        <v>71</v>
      </c>
      <c r="B33" s="40" t="str">
        <f>VLOOKUP($A33,'PT ORGANISMOS'!$B$5:$H$1025,4,FALSE)</f>
        <v>eq.008</v>
      </c>
      <c r="C33" s="14" t="str">
        <f>VLOOKUP($A33,'PT ORGANISMOS'!$B$5:$H$1025,3,FALSE)</f>
        <v>RETROEXCAVADORA 87 H.P.</v>
      </c>
      <c r="D33" s="15" t="str">
        <f>VLOOKUP($A33,'PT ORGANISMOS'!$B$5:$H$1025,7,FALSE)</f>
        <v>h</v>
      </c>
      <c r="E33" s="31">
        <v>0.11799999999999999</v>
      </c>
      <c r="F33" s="24">
        <f>VLOOKUP($B33,IN_01_26!$B:$E,4,)</f>
        <v>157138.15930562347</v>
      </c>
      <c r="G33" s="17">
        <f>F33*E33</f>
        <v>18542.302798063567</v>
      </c>
      <c r="H33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15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6" t="str">
        <f>'PT ORGANISMOS'!A2</f>
        <v>Precios de ENERO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1141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1142</v>
      </c>
      <c r="B6" s="42" t="s">
        <v>1143</v>
      </c>
      <c r="C6" s="11"/>
      <c r="D6" s="45" t="s">
        <v>913</v>
      </c>
      <c r="E6" s="43" t="str">
        <f>A6</f>
        <v>1.40.01.F</v>
      </c>
      <c r="F6" s="45" t="s">
        <v>920</v>
      </c>
      <c r="G6" s="44">
        <f>SUM(G8:G15)</f>
        <v>57798.64405813715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263</v>
      </c>
      <c r="B9" s="39" t="str">
        <f>VLOOKUP($A9,'PT ORGANISMOS'!$B$5:$H$1025,4,FALSE)</f>
        <v>rg.018</v>
      </c>
      <c r="C9" s="7" t="str">
        <f>VLOOKUP($A9,'PT ORGANISMOS'!$B$5:$H$1025,3,FALSE)</f>
        <v>TUBO PEAD GAS 50MM 4BAR</v>
      </c>
      <c r="D9" s="8" t="str">
        <f>VLOOKUP($A9,'PT ORGANISMOS'!$B$5:$H$1025,7,FALSE)</f>
        <v>m</v>
      </c>
      <c r="E9" s="12">
        <v>1.8</v>
      </c>
      <c r="F9" s="22">
        <f>VLOOKUP($B9,IN_01_26!$B:$E,4,)</f>
        <v>12012.764692428096</v>
      </c>
      <c r="G9" s="13">
        <f>F9*E9</f>
        <v>21622.976446370572</v>
      </c>
      <c r="H9" s="8"/>
    </row>
    <row r="10" spans="1:8" s="2" customFormat="1" ht="13.5" customHeight="1" x14ac:dyDescent="0.25">
      <c r="A10" s="27">
        <v>260</v>
      </c>
      <c r="B10" s="39" t="str">
        <f>VLOOKUP($A10,'PT ORGANISMOS'!$B$5:$H$1025,4,FALSE)</f>
        <v>rg.004</v>
      </c>
      <c r="C10" s="7" t="str">
        <f>VLOOKUP($A10,'PT ORGANISMOS'!$B$5:$H$1025,3,FALSE)</f>
        <v>CUPLA E/F GAS PE80 50MM</v>
      </c>
      <c r="D10" s="8" t="str">
        <f>VLOOKUP($A10,'PT ORGANISMOS'!$B$5:$H$1025,7,FALSE)</f>
        <v>u</v>
      </c>
      <c r="E10" s="12">
        <v>0.16</v>
      </c>
      <c r="F10" s="22">
        <f>VLOOKUP($B10,IN_01_26!$B:$E,4,)</f>
        <v>25169.073210851675</v>
      </c>
      <c r="G10" s="13">
        <f>F10*E10</f>
        <v>4027.0517137362681</v>
      </c>
      <c r="H10" s="8"/>
    </row>
    <row r="11" spans="1:8" s="2" customFormat="1" ht="13.5" customHeight="1" x14ac:dyDescent="0.25">
      <c r="A11" s="27">
        <v>267</v>
      </c>
      <c r="B11" s="39" t="str">
        <f>VLOOKUP($A11,'PT ORGANISMOS'!$B$5:$H$1025,4,FALSE)</f>
        <v>rg.028</v>
      </c>
      <c r="C11" s="7" t="str">
        <f>VLOOKUP($A11,'PT ORGANISMOS'!$B$5:$H$1025,3,FALSE)</f>
        <v>TOMA SERVICIO GAS E/F 63X25MM</v>
      </c>
      <c r="D11" s="8" t="str">
        <f>VLOOKUP($A11,'PT ORGANISMOS'!$B$5:$H$1025,7,FALSE)</f>
        <v>u</v>
      </c>
      <c r="E11" s="32">
        <v>0.113</v>
      </c>
      <c r="F11" s="22">
        <f>VLOOKUP($B11,IN_01_26!$B:$E,4,)</f>
        <v>53697.618510803681</v>
      </c>
      <c r="G11" s="13">
        <f>F11*E11</f>
        <v>6067.830891720816</v>
      </c>
      <c r="H11" s="8"/>
    </row>
    <row r="12" spans="1:8" s="2" customFormat="1" ht="13.5" customHeight="1" x14ac:dyDescent="0.25">
      <c r="A12" s="27"/>
      <c r="B12" s="35" t="s">
        <v>903</v>
      </c>
      <c r="C12" s="7"/>
      <c r="D12" s="8"/>
      <c r="E12" s="12"/>
      <c r="F12" s="22"/>
      <c r="G12" s="13"/>
      <c r="H12" s="8"/>
    </row>
    <row r="13" spans="1:8" s="2" customFormat="1" ht="13.5" customHeight="1" x14ac:dyDescent="0.25">
      <c r="A13" s="27">
        <v>203</v>
      </c>
      <c r="B13" s="39" t="str">
        <f>VLOOKUP($A13,'PT ORGANISMOS'!$B$5:$H$1025,4,FALSE)</f>
        <v>mo.007</v>
      </c>
      <c r="C13" s="7" t="str">
        <f>VLOOKUP($A13,'PT ORGANISMOS'!$B$5:$H$1025,3,FALSE)</f>
        <v>CUADRILLA TIPO U.G.A.T.S.</v>
      </c>
      <c r="D13" s="8" t="str">
        <f>VLOOKUP($A13,'PT ORGANISMOS'!$B$5:$H$1025,7,FALSE)</f>
        <v>h</v>
      </c>
      <c r="E13" s="12">
        <v>0.86</v>
      </c>
      <c r="F13" s="22">
        <f>VLOOKUP($B13,IN_01_26!$B:$E,4,)</f>
        <v>10227.427305454545</v>
      </c>
      <c r="G13" s="13">
        <f>F13*E13</f>
        <v>8795.5874826909076</v>
      </c>
      <c r="H13" s="8"/>
    </row>
    <row r="14" spans="1:8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8" s="2" customFormat="1" ht="13.5" customHeight="1" x14ac:dyDescent="0.25">
      <c r="A15" s="30">
        <v>71</v>
      </c>
      <c r="B15" s="40" t="str">
        <f>VLOOKUP($A15,'PT ORGANISMOS'!$B$5:$H$1025,4,FALSE)</f>
        <v>eq.008</v>
      </c>
      <c r="C15" s="14" t="str">
        <f>VLOOKUP($A15,'PT ORGANISMOS'!$B$5:$H$1025,3,FALSE)</f>
        <v>RETROEXCAVADORA 87 H.P.</v>
      </c>
      <c r="D15" s="15" t="str">
        <f>VLOOKUP($A15,'PT ORGANISMOS'!$B$5:$H$1025,7,FALSE)</f>
        <v>h</v>
      </c>
      <c r="E15" s="16">
        <v>0.11</v>
      </c>
      <c r="F15" s="24">
        <f>VLOOKUP($B15,IN_01_26!$B:$E,4,)</f>
        <v>157138.15930562347</v>
      </c>
      <c r="G15" s="17">
        <f>F15*E15</f>
        <v>17285.197523618583</v>
      </c>
      <c r="H15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81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2.7109375" style="9" bestFit="1" customWidth="1"/>
    <col min="7" max="7" width="14.7109375" style="10" bestFit="1" customWidth="1"/>
    <col min="8" max="8" width="3.42578125" style="8" bestFit="1" customWidth="1"/>
    <col min="9" max="16384" width="11.42578125" style="7"/>
  </cols>
  <sheetData>
    <row r="1" spans="1:8" ht="72.75" customHeight="1" x14ac:dyDescent="0.2"/>
    <row r="2" spans="1:8" s="1" customFormat="1" ht="33.75" customHeight="1" x14ac:dyDescent="0.35">
      <c r="A2" s="26"/>
      <c r="B2" s="346" t="str">
        <f>'PT ORGANISMOS'!A2</f>
        <v>Precios de ENERO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1136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8" x14ac:dyDescent="0.25">
      <c r="A6" s="27"/>
      <c r="B6" s="347" t="s">
        <v>1137</v>
      </c>
      <c r="C6" s="347"/>
      <c r="D6" s="347"/>
      <c r="E6" s="347"/>
      <c r="F6" s="347"/>
      <c r="G6" s="347"/>
      <c r="H6" s="347"/>
    </row>
    <row r="7" spans="1:8" s="2" customFormat="1" ht="15" customHeight="1" x14ac:dyDescent="0.25">
      <c r="A7" s="27"/>
      <c r="B7" s="69"/>
      <c r="C7" s="69"/>
      <c r="D7" s="69"/>
      <c r="E7" s="69"/>
      <c r="F7" s="69"/>
      <c r="G7" s="69"/>
      <c r="H7" s="69"/>
    </row>
    <row r="8" spans="1:8" s="2" customFormat="1" ht="15.75" x14ac:dyDescent="0.25">
      <c r="A8" s="50" t="s">
        <v>1128</v>
      </c>
      <c r="B8" s="42" t="s">
        <v>1132</v>
      </c>
      <c r="C8" s="11"/>
      <c r="D8" s="45" t="s">
        <v>913</v>
      </c>
      <c r="E8" s="43" t="str">
        <f>A8</f>
        <v>1.60.01.F</v>
      </c>
      <c r="F8" s="45" t="s">
        <v>920</v>
      </c>
      <c r="G8" s="44">
        <f>SUM(G10:G24)</f>
        <v>54630331.568846308</v>
      </c>
      <c r="H8" s="8" t="s">
        <v>2</v>
      </c>
    </row>
    <row r="9" spans="1:8" s="2" customFormat="1" ht="15" x14ac:dyDescent="0.25">
      <c r="A9" s="28"/>
      <c r="B9" s="34" t="s">
        <v>909</v>
      </c>
      <c r="C9" s="18"/>
      <c r="D9" s="19" t="s">
        <v>914</v>
      </c>
      <c r="E9" s="19" t="s">
        <v>910</v>
      </c>
      <c r="F9" s="20" t="s">
        <v>911</v>
      </c>
      <c r="G9" s="20" t="s">
        <v>912</v>
      </c>
      <c r="H9" s="18"/>
    </row>
    <row r="10" spans="1:8" s="2" customFormat="1" ht="13.5" customHeight="1" x14ac:dyDescent="0.25">
      <c r="A10" s="29"/>
      <c r="B10" s="46" t="s">
        <v>902</v>
      </c>
      <c r="C10" s="25"/>
      <c r="D10" s="41"/>
      <c r="E10" s="47"/>
      <c r="F10" s="48"/>
      <c r="G10" s="49"/>
      <c r="H10" s="41"/>
    </row>
    <row r="11" spans="1:8" s="2" customFormat="1" ht="13.5" customHeight="1" x14ac:dyDescent="0.25">
      <c r="A11" s="27">
        <v>237</v>
      </c>
      <c r="B11" s="39" t="str">
        <f>VLOOKUP($A11,'PT ORGANISMOS'!$B$5:$H$1025,4,FALSE)</f>
        <v>re.005</v>
      </c>
      <c r="C11" s="7" t="str">
        <f>VLOOKUP($A11,'PT ORGANISMOS'!$B$5:$H$1025,3,FALSE)</f>
        <v>CRUCETA DE H°A° MN 157 (2,20 M) C/GANCHOS</v>
      </c>
      <c r="D11" s="8" t="str">
        <f>VLOOKUP($A11,'PT ORGANISMOS'!$B$5:$H$1025,7,FALSE)</f>
        <v>u</v>
      </c>
      <c r="E11" s="12">
        <v>2</v>
      </c>
      <c r="F11" s="22">
        <f>VLOOKUP($B11,IN_01_26!$B:$E,4,)</f>
        <v>825903.11777359864</v>
      </c>
      <c r="G11" s="13">
        <f t="shared" ref="G11:G20" si="0">F11*E11</f>
        <v>1651806.2355471973</v>
      </c>
      <c r="H11" s="8"/>
    </row>
    <row r="12" spans="1:8" s="2" customFormat="1" ht="13.5" customHeight="1" x14ac:dyDescent="0.25">
      <c r="A12" s="27">
        <v>242</v>
      </c>
      <c r="B12" s="39" t="str">
        <f>VLOOKUP($A12,'PT ORGANISMOS'!$B$5:$H$1025,4,FALSE)</f>
        <v>re.030</v>
      </c>
      <c r="C12" s="7" t="str">
        <f>VLOOKUP($A12,'PT ORGANISMOS'!$B$5:$H$1025,3,FALSE)</f>
        <v>DESCARGADOR ÓXIDO DE ZINC CON DESLIGADOR</v>
      </c>
      <c r="D12" s="8" t="str">
        <f>VLOOKUP($A12,'PT ORGANISMOS'!$B$5:$H$1025,7,FALSE)</f>
        <v>u</v>
      </c>
      <c r="E12" s="12">
        <v>3.891</v>
      </c>
      <c r="F12" s="22">
        <f>VLOOKUP($B12,IN_01_26!$B:$E,4,)</f>
        <v>158783.34005077259</v>
      </c>
      <c r="G12" s="13">
        <f t="shared" si="0"/>
        <v>617825.97613755614</v>
      </c>
      <c r="H12" s="8"/>
    </row>
    <row r="13" spans="1:8" s="2" customFormat="1" ht="13.5" customHeight="1" x14ac:dyDescent="0.25">
      <c r="A13" s="27">
        <v>243</v>
      </c>
      <c r="B13" s="39" t="str">
        <f>VLOOKUP($A13,'PT ORGANISMOS'!$B$5:$H$1025,4,FALSE)</f>
        <v>re.035</v>
      </c>
      <c r="C13" s="7" t="str">
        <f>VLOOKUP($A13,'PT ORGANISMOS'!$B$5:$H$1025,3,FALSE)</f>
        <v>CABLE DE CU DESNUDO DE 50 MM² DE SECC.</v>
      </c>
      <c r="D13" s="8" t="str">
        <f>VLOOKUP($A13,'PT ORGANISMOS'!$B$5:$H$1025,7,FALSE)</f>
        <v>m</v>
      </c>
      <c r="E13" s="12">
        <v>109.51</v>
      </c>
      <c r="F13" s="22">
        <f>VLOOKUP($B13,IN_01_26!$B:$E,4,)</f>
        <v>71781.679108822806</v>
      </c>
      <c r="G13" s="13">
        <f t="shared" si="0"/>
        <v>7860811.6792071862</v>
      </c>
      <c r="H13" s="8"/>
    </row>
    <row r="14" spans="1:8" s="2" customFormat="1" ht="13.5" customHeight="1" x14ac:dyDescent="0.25">
      <c r="A14" s="27">
        <v>249</v>
      </c>
      <c r="B14" s="39" t="str">
        <f>VLOOKUP($A14,'PT ORGANISMOS'!$B$5:$H$1025,4,FALSE)</f>
        <v>re.060</v>
      </c>
      <c r="C14" s="7" t="str">
        <f>VLOOKUP($A14,'PT ORGANISMOS'!$B$5:$H$1025,3,FALSE)</f>
        <v>TRANSFORMADOR DE POTENCIA 13,2 KV, 315/0,4/0,231 KVA</v>
      </c>
      <c r="D14" s="8" t="str">
        <f>VLOOKUP($A14,'PT ORGANISMOS'!$B$5:$H$1025,7,FALSE)</f>
        <v>u</v>
      </c>
      <c r="E14" s="12">
        <v>1</v>
      </c>
      <c r="F14" s="22">
        <f>VLOOKUP($B14,IN_01_26!$B:$E,4,)</f>
        <v>29679729.337680783</v>
      </c>
      <c r="G14" s="13">
        <f t="shared" si="0"/>
        <v>29679729.337680783</v>
      </c>
      <c r="H14" s="8"/>
    </row>
    <row r="15" spans="1:8" s="2" customFormat="1" ht="13.5" customHeight="1" x14ac:dyDescent="0.25">
      <c r="A15" s="27"/>
      <c r="B15" s="39" t="s">
        <v>1765</v>
      </c>
      <c r="C15" s="7" t="s">
        <v>1133</v>
      </c>
      <c r="D15" s="8" t="s">
        <v>2</v>
      </c>
      <c r="E15" s="32">
        <v>6.242</v>
      </c>
      <c r="F15" s="22">
        <f>VLOOKUP($B15,IN_01_26!$B:$E,4,)</f>
        <v>30839.67984717642</v>
      </c>
      <c r="G15" s="13">
        <f t="shared" si="0"/>
        <v>192501.28160607521</v>
      </c>
      <c r="H15" s="8"/>
    </row>
    <row r="16" spans="1:8" s="2" customFormat="1" ht="13.5" customHeight="1" x14ac:dyDescent="0.25">
      <c r="A16" s="27">
        <v>259</v>
      </c>
      <c r="B16" s="39" t="str">
        <f>VLOOKUP($A16,'PT ORGANISMOS'!$B$5:$H$1025,4,FALSE)</f>
        <v>re.110</v>
      </c>
      <c r="C16" s="7" t="str">
        <f>VLOOKUP($A16,'PT ORGANISMOS'!$B$5:$H$1025,3,FALSE)</f>
        <v>MORSETO DE RETENCIÓN - GRAMPA PEINE</v>
      </c>
      <c r="D16" s="8" t="str">
        <f>VLOOKUP($A16,'PT ORGANISMOS'!$B$5:$H$1025,7,FALSE)</f>
        <v>gl</v>
      </c>
      <c r="E16" s="12">
        <v>47.35</v>
      </c>
      <c r="F16" s="22">
        <f>VLOOKUP($B16,IN_01_26!$B:$E,4,)</f>
        <v>2440.7198242032191</v>
      </c>
      <c r="G16" s="13">
        <f t="shared" si="0"/>
        <v>115568.08367602243</v>
      </c>
      <c r="H16" s="8"/>
    </row>
    <row r="17" spans="1:8" s="2" customFormat="1" ht="13.5" customHeight="1" x14ac:dyDescent="0.25">
      <c r="A17" s="27">
        <v>36</v>
      </c>
      <c r="B17" s="39" t="str">
        <f>VLOOKUP($A17,'PT ORGANISMOS'!$B$5:$H$1025,4,FALSE)</f>
        <v>ar.006</v>
      </c>
      <c r="C17" s="7" t="str">
        <f>VLOOKUP($A17,'PT ORGANISMOS'!$B$5:$H$1025,3,FALSE)</f>
        <v>ARENA MEDIANA</v>
      </c>
      <c r="D17" s="8" t="str">
        <f>VLOOKUP($A17,'PT ORGANISMOS'!$B$5:$H$1025,7,FALSE)</f>
        <v>m3</v>
      </c>
      <c r="E17" s="12">
        <v>7</v>
      </c>
      <c r="F17" s="22">
        <f>VLOOKUP($B17,IN_01_26!$B:$E,4,)</f>
        <v>25986.744249954758</v>
      </c>
      <c r="G17" s="13">
        <f t="shared" si="0"/>
        <v>181907.2097496833</v>
      </c>
      <c r="H17" s="8"/>
    </row>
    <row r="18" spans="1:8" s="2" customFormat="1" ht="13.5" customHeight="1" x14ac:dyDescent="0.25">
      <c r="A18" s="27">
        <v>33</v>
      </c>
      <c r="B18" s="39" t="str">
        <f>VLOOKUP($A18,'PT ORGANISMOS'!$B$5:$H$1025,4,FALSE)</f>
        <v>ar.003</v>
      </c>
      <c r="C18" s="7" t="str">
        <f>VLOOKUP($A18,'PT ORGANISMOS'!$B$5:$H$1025,3,FALSE)</f>
        <v>RIPIO ZARANDEADO 1/3</v>
      </c>
      <c r="D18" s="8" t="str">
        <f>VLOOKUP($A18,'PT ORGANISMOS'!$B$5:$H$1025,7,FALSE)</f>
        <v>m3</v>
      </c>
      <c r="E18" s="12">
        <v>11</v>
      </c>
      <c r="F18" s="22">
        <f>VLOOKUP($B18,IN_01_26!$B:$E,4,)</f>
        <v>22842.735133299288</v>
      </c>
      <c r="G18" s="13">
        <f t="shared" si="0"/>
        <v>251270.08646629215</v>
      </c>
      <c r="H18" s="8"/>
    </row>
    <row r="19" spans="1:8" s="2" customFormat="1" ht="13.5" customHeight="1" x14ac:dyDescent="0.25">
      <c r="A19" s="27">
        <v>181</v>
      </c>
      <c r="B19" s="39" t="str">
        <f>VLOOKUP($A19,'PT ORGANISMOS'!$B$5:$H$1025,4,FALSE)</f>
        <v>li.006</v>
      </c>
      <c r="C19" s="7" t="str">
        <f>VLOOKUP($A19,'PT ORGANISMOS'!$B$5:$H$1025,3,FALSE)</f>
        <v xml:space="preserve">CEMENTO PORTLAND (PARA VARIACIÓN HISTÓRICA) </v>
      </c>
      <c r="D19" s="8" t="str">
        <f>VLOOKUP($A19,'PT ORGANISMOS'!$B$5:$H$1025,7,FALSE)</f>
        <v>kg</v>
      </c>
      <c r="E19" s="12">
        <v>2700</v>
      </c>
      <c r="F19" s="22">
        <f>VLOOKUP($B19,IN_01_26!$B:$E,4,)</f>
        <v>675.22059721327219</v>
      </c>
      <c r="G19" s="13">
        <f t="shared" si="0"/>
        <v>1823095.6124758348</v>
      </c>
      <c r="H19" s="8"/>
    </row>
    <row r="20" spans="1:8" s="2" customFormat="1" ht="13.5" customHeight="1" x14ac:dyDescent="0.25">
      <c r="A20" s="27">
        <v>239</v>
      </c>
      <c r="B20" s="39" t="str">
        <f>VLOOKUP($A20,'PT ORGANISMOS'!$B$5:$H$1025,4,FALSE)</f>
        <v>re.015</v>
      </c>
      <c r="C20" s="7" t="str">
        <f>VLOOKUP($A20,'PT ORGANISMOS'!$B$5:$H$1025,3,FALSE)</f>
        <v>COLUMNA DE Hº Aº Vº DE 10,50/1000/3</v>
      </c>
      <c r="D20" s="8" t="str">
        <f>VLOOKUP($A20,'PT ORGANISMOS'!$B$5:$H$1025,7,FALSE)</f>
        <v>u</v>
      </c>
      <c r="E20" s="32">
        <v>2.0979999999999999</v>
      </c>
      <c r="F20" s="22">
        <f>VLOOKUP($B20,IN_01_26!$B:$E,4,)</f>
        <v>3392106.0648085652</v>
      </c>
      <c r="G20" s="13">
        <f t="shared" si="0"/>
        <v>7116638.5239683697</v>
      </c>
      <c r="H20" s="8"/>
    </row>
    <row r="21" spans="1:8" s="2" customFormat="1" ht="13.5" customHeight="1" x14ac:dyDescent="0.25">
      <c r="A21" s="27"/>
      <c r="B21" s="35" t="s">
        <v>903</v>
      </c>
      <c r="C21" s="7"/>
      <c r="D21" s="8"/>
      <c r="E21" s="12"/>
      <c r="F21" s="22"/>
      <c r="G21" s="13"/>
      <c r="H21" s="8"/>
    </row>
    <row r="22" spans="1:8" s="2" customFormat="1" ht="13.5" customHeight="1" x14ac:dyDescent="0.25">
      <c r="A22" s="27">
        <v>203</v>
      </c>
      <c r="B22" s="39" t="str">
        <f>VLOOKUP($A22,'PT ORGANISMOS'!$B$5:$H$1025,4,FALSE)</f>
        <v>mo.007</v>
      </c>
      <c r="C22" s="7" t="str">
        <f>VLOOKUP($A22,'PT ORGANISMOS'!$B$5:$H$1025,3,FALSE)</f>
        <v>CUADRILLA TIPO U.G.A.T.S.</v>
      </c>
      <c r="D22" s="8" t="str">
        <f>VLOOKUP($A22,'PT ORGANISMOS'!$B$5:$H$1025,7,FALSE)</f>
        <v>h</v>
      </c>
      <c r="E22" s="12">
        <v>301.89999999999998</v>
      </c>
      <c r="F22" s="22">
        <f>VLOOKUP($B22,IN_01_26!$B:$E,4,)</f>
        <v>10227.427305454545</v>
      </c>
      <c r="G22" s="13">
        <f>F22*E22</f>
        <v>3087660.3035167269</v>
      </c>
      <c r="H22" s="8"/>
    </row>
    <row r="23" spans="1:8" s="2" customFormat="1" ht="13.5" customHeight="1" x14ac:dyDescent="0.25">
      <c r="A23" s="27"/>
      <c r="B23" s="35" t="s">
        <v>904</v>
      </c>
      <c r="C23" s="7"/>
      <c r="D23" s="8"/>
      <c r="E23" s="32"/>
      <c r="F23" s="22"/>
      <c r="G23" s="13"/>
      <c r="H23" s="8"/>
    </row>
    <row r="24" spans="1:8" s="2" customFormat="1" ht="13.5" customHeight="1" x14ac:dyDescent="0.25">
      <c r="A24" s="30">
        <v>71</v>
      </c>
      <c r="B24" s="40" t="str">
        <f>VLOOKUP($A24,'PT ORGANISMOS'!$B$5:$H$1025,4,FALSE)</f>
        <v>eq.008</v>
      </c>
      <c r="C24" s="14" t="str">
        <f>VLOOKUP($A24,'PT ORGANISMOS'!$B$5:$H$1025,3,FALSE)</f>
        <v>RETROEXCAVADORA 87 H.P.</v>
      </c>
      <c r="D24" s="15" t="str">
        <f>VLOOKUP($A24,'PT ORGANISMOS'!$B$5:$H$1025,7,FALSE)</f>
        <v>h</v>
      </c>
      <c r="E24" s="31">
        <v>13.0555</v>
      </c>
      <c r="F24" s="24">
        <f>VLOOKUP($B24,IN_01_26!$B:$E,4,)</f>
        <v>157138.15930562347</v>
      </c>
      <c r="G24" s="17">
        <f>F24*E24</f>
        <v>2051517.2388145672</v>
      </c>
      <c r="H24" s="15"/>
    </row>
    <row r="27" spans="1:8" s="2" customFormat="1" ht="18" x14ac:dyDescent="0.25">
      <c r="A27" s="27"/>
      <c r="B27" s="347" t="s">
        <v>1138</v>
      </c>
      <c r="C27" s="347"/>
      <c r="D27" s="347"/>
      <c r="E27" s="347"/>
      <c r="F27" s="347"/>
      <c r="G27" s="347"/>
      <c r="H27" s="347"/>
    </row>
    <row r="28" spans="1:8" s="2" customFormat="1" ht="15" customHeight="1" x14ac:dyDescent="0.25">
      <c r="A28" s="27"/>
      <c r="B28" s="69"/>
      <c r="C28" s="69"/>
      <c r="D28" s="69"/>
      <c r="E28" s="69"/>
      <c r="F28" s="69"/>
      <c r="G28" s="69"/>
      <c r="H28" s="69"/>
    </row>
    <row r="29" spans="1:8" s="2" customFormat="1" ht="15.75" x14ac:dyDescent="0.25">
      <c r="A29" s="50" t="s">
        <v>1129</v>
      </c>
      <c r="B29" s="42" t="s">
        <v>1134</v>
      </c>
      <c r="C29" s="11"/>
      <c r="D29" s="45" t="s">
        <v>913</v>
      </c>
      <c r="E29" s="43" t="str">
        <f>A29</f>
        <v>1.60.02.F</v>
      </c>
      <c r="F29" s="45" t="s">
        <v>920</v>
      </c>
      <c r="G29" s="44">
        <f>SUM(G31:G44)</f>
        <v>6861539.1262275036</v>
      </c>
      <c r="H29" s="8" t="s">
        <v>0</v>
      </c>
    </row>
    <row r="30" spans="1:8" s="2" customFormat="1" ht="15" x14ac:dyDescent="0.25">
      <c r="A30" s="28"/>
      <c r="B30" s="34" t="s">
        <v>909</v>
      </c>
      <c r="C30" s="18"/>
      <c r="D30" s="19" t="s">
        <v>914</v>
      </c>
      <c r="E30" s="19" t="s">
        <v>910</v>
      </c>
      <c r="F30" s="20" t="s">
        <v>911</v>
      </c>
      <c r="G30" s="20" t="s">
        <v>912</v>
      </c>
      <c r="H30" s="18"/>
    </row>
    <row r="31" spans="1:8" s="2" customFormat="1" ht="13.5" customHeight="1" x14ac:dyDescent="0.25">
      <c r="A31" s="29"/>
      <c r="B31" s="46" t="s">
        <v>902</v>
      </c>
      <c r="C31" s="25"/>
      <c r="D31" s="41"/>
      <c r="E31" s="47"/>
      <c r="F31" s="48"/>
      <c r="G31" s="49"/>
      <c r="H31" s="41"/>
    </row>
    <row r="32" spans="1:8" s="2" customFormat="1" ht="13.5" customHeight="1" x14ac:dyDescent="0.25">
      <c r="A32" s="27">
        <v>36</v>
      </c>
      <c r="B32" s="39" t="str">
        <f>VLOOKUP($A32,'PT ORGANISMOS'!$B$5:$H$1025,4,FALSE)</f>
        <v>ar.006</v>
      </c>
      <c r="C32" s="7" t="str">
        <f>VLOOKUP($A32,'PT ORGANISMOS'!$B$5:$H$1025,3,FALSE)</f>
        <v>ARENA MEDIANA</v>
      </c>
      <c r="D32" s="8" t="str">
        <f>VLOOKUP($A32,'PT ORGANISMOS'!$B$5:$H$1025,7,FALSE)</f>
        <v>m3</v>
      </c>
      <c r="E32" s="12">
        <v>0.93</v>
      </c>
      <c r="F32" s="22">
        <f>VLOOKUP($B32,IN_01_26!$B:$E,4,)</f>
        <v>25986.744249954758</v>
      </c>
      <c r="G32" s="13">
        <f t="shared" ref="G32:G40" si="1">F32*E32</f>
        <v>24167.672152457926</v>
      </c>
      <c r="H32" s="8"/>
    </row>
    <row r="33" spans="1:8" s="2" customFormat="1" ht="13.5" customHeight="1" x14ac:dyDescent="0.25">
      <c r="A33" s="27">
        <v>33</v>
      </c>
      <c r="B33" s="39" t="str">
        <f>VLOOKUP($A33,'PT ORGANISMOS'!$B$5:$H$1025,4,FALSE)</f>
        <v>ar.003</v>
      </c>
      <c r="C33" s="7" t="str">
        <f>VLOOKUP($A33,'PT ORGANISMOS'!$B$5:$H$1025,3,FALSE)</f>
        <v>RIPIO ZARANDEADO 1/3</v>
      </c>
      <c r="D33" s="8" t="str">
        <f>VLOOKUP($A33,'PT ORGANISMOS'!$B$5:$H$1025,7,FALSE)</f>
        <v>m3</v>
      </c>
      <c r="E33" s="12">
        <v>1.07</v>
      </c>
      <c r="F33" s="22">
        <f>VLOOKUP($B33,IN_01_26!$B:$E,4,)</f>
        <v>22842.735133299288</v>
      </c>
      <c r="G33" s="13">
        <f t="shared" si="1"/>
        <v>24441.726592630239</v>
      </c>
      <c r="H33" s="8"/>
    </row>
    <row r="34" spans="1:8" s="2" customFormat="1" ht="13.5" customHeight="1" x14ac:dyDescent="0.25">
      <c r="A34" s="27">
        <v>181</v>
      </c>
      <c r="B34" s="39" t="str">
        <f>VLOOKUP($A34,'PT ORGANISMOS'!$B$5:$H$1025,4,FALSE)</f>
        <v>li.006</v>
      </c>
      <c r="C34" s="7" t="str">
        <f>VLOOKUP($A34,'PT ORGANISMOS'!$B$5:$H$1025,3,FALSE)</f>
        <v xml:space="preserve">CEMENTO PORTLAND (PARA VARIACIÓN HISTÓRICA) </v>
      </c>
      <c r="D34" s="8" t="str">
        <f>VLOOKUP($A34,'PT ORGANISMOS'!$B$5:$H$1025,7,FALSE)</f>
        <v>kg</v>
      </c>
      <c r="E34" s="12">
        <v>161</v>
      </c>
      <c r="F34" s="22">
        <f>VLOOKUP($B34,IN_01_26!$B:$E,4,)</f>
        <v>675.22059721327219</v>
      </c>
      <c r="G34" s="13">
        <f t="shared" si="1"/>
        <v>108710.51615133682</v>
      </c>
      <c r="H34" s="8"/>
    </row>
    <row r="35" spans="1:8" s="2" customFormat="1" ht="13.5" customHeight="1" x14ac:dyDescent="0.25">
      <c r="A35" s="27">
        <v>238</v>
      </c>
      <c r="B35" s="39" t="str">
        <f>VLOOKUP($A35,'PT ORGANISMOS'!$B$5:$H$1025,4,FALSE)</f>
        <v>re.010</v>
      </c>
      <c r="C35" s="7" t="str">
        <f>VLOOKUP($A35,'PT ORGANISMOS'!$B$5:$H$1025,3,FALSE)</f>
        <v>CRUCETA DE Hº Aº SEPARADORA</v>
      </c>
      <c r="D35" s="8" t="str">
        <f>VLOOKUP($A35,'PT ORGANISMOS'!$B$5:$H$1025,7,FALSE)</f>
        <v>u</v>
      </c>
      <c r="E35" s="12">
        <v>1</v>
      </c>
      <c r="F35" s="22">
        <f>VLOOKUP($B35,IN_01_26!$B:$E,4,)</f>
        <v>855244.13911919412</v>
      </c>
      <c r="G35" s="13">
        <f t="shared" si="1"/>
        <v>855244.13911919412</v>
      </c>
      <c r="H35" s="8"/>
    </row>
    <row r="36" spans="1:8" s="2" customFormat="1" ht="13.5" customHeight="1" x14ac:dyDescent="0.25">
      <c r="A36" s="27">
        <v>239</v>
      </c>
      <c r="B36" s="39" t="str">
        <f>VLOOKUP($A36,'PT ORGANISMOS'!$B$5:$H$1025,4,FALSE)</f>
        <v>re.015</v>
      </c>
      <c r="C36" s="7" t="str">
        <f>VLOOKUP($A36,'PT ORGANISMOS'!$B$5:$H$1025,3,FALSE)</f>
        <v>COLUMNA DE Hº Aº Vº DE 10,50/1000/3</v>
      </c>
      <c r="D36" s="8" t="str">
        <f>VLOOKUP($A36,'PT ORGANISMOS'!$B$5:$H$1025,7,FALSE)</f>
        <v>u</v>
      </c>
      <c r="E36" s="12">
        <v>1</v>
      </c>
      <c r="F36" s="22">
        <f>VLOOKUP($B36,IN_01_26!$B:$E,4,)</f>
        <v>3392106.0648085652</v>
      </c>
      <c r="G36" s="13">
        <f t="shared" si="1"/>
        <v>3392106.0648085652</v>
      </c>
      <c r="H36" s="8"/>
    </row>
    <row r="37" spans="1:8" s="2" customFormat="1" ht="13.5" customHeight="1" x14ac:dyDescent="0.25">
      <c r="A37" s="27">
        <v>251</v>
      </c>
      <c r="B37" s="39" t="str">
        <f>VLOOKUP($A37,'PT ORGANISMOS'!$B$5:$H$1025,4,FALSE)</f>
        <v>re.070</v>
      </c>
      <c r="C37" s="7" t="str">
        <f>VLOOKUP($A37,'PT ORGANISMOS'!$B$5:$H$1025,3,FALSE)</f>
        <v>AISLADOR ORGÁNICO 13,2/33KV</v>
      </c>
      <c r="D37" s="8" t="str">
        <f>VLOOKUP($A37,'PT ORGANISMOS'!$B$5:$H$1025,7,FALSE)</f>
        <v>u</v>
      </c>
      <c r="E37" s="12">
        <v>3</v>
      </c>
      <c r="F37" s="22">
        <f>VLOOKUP($B37,IN_01_26!$B:$E,4,)</f>
        <v>20532.806518046425</v>
      </c>
      <c r="G37" s="13">
        <f t="shared" si="1"/>
        <v>61598.419554139276</v>
      </c>
      <c r="H37" s="8"/>
    </row>
    <row r="38" spans="1:8" s="2" customFormat="1" ht="13.5" customHeight="1" x14ac:dyDescent="0.25">
      <c r="A38" s="27">
        <v>257</v>
      </c>
      <c r="B38" s="39" t="str">
        <f>VLOOKUP($A38,'PT ORGANISMOS'!$B$5:$H$1025,4,FALSE)</f>
        <v>re.100</v>
      </c>
      <c r="C38" s="7" t="str">
        <f>VLOOKUP($A38,'PT ORGANISMOS'!$B$5:$H$1025,3,FALSE)</f>
        <v>JUEGO DE RETENCIÓN COMPLETO</v>
      </c>
      <c r="D38" s="8" t="str">
        <f>VLOOKUP($A38,'PT ORGANISMOS'!$B$5:$H$1025,7,FALSE)</f>
        <v>u</v>
      </c>
      <c r="E38" s="12">
        <v>9.3699999999999992</v>
      </c>
      <c r="F38" s="22">
        <f>VLOOKUP($B38,IN_01_26!$B:$E,4,)</f>
        <v>87721.496281165048</v>
      </c>
      <c r="G38" s="13">
        <f t="shared" si="1"/>
        <v>821950.42015451647</v>
      </c>
      <c r="H38" s="8"/>
    </row>
    <row r="39" spans="1:8" s="2" customFormat="1" ht="13.5" customHeight="1" x14ac:dyDescent="0.25">
      <c r="A39" s="27">
        <v>245</v>
      </c>
      <c r="B39" s="39" t="str">
        <f>VLOOKUP($A39,'PT ORGANISMOS'!$B$5:$H$1025,4,FALSE)</f>
        <v>re.043</v>
      </c>
      <c r="C39" s="7" t="str">
        <f>VLOOKUP($A39,'PT ORGANISMOS'!$B$5:$H$1025,3,FALSE)</f>
        <v>CABLE DE AL DESNUDO DE 50 MM² DE SECC.</v>
      </c>
      <c r="D39" s="8" t="str">
        <f>VLOOKUP($A39,'PT ORGANISMOS'!$B$5:$H$1025,7,FALSE)</f>
        <v>m</v>
      </c>
      <c r="E39" s="12">
        <v>1.05</v>
      </c>
      <c r="F39" s="22">
        <f>VLOOKUP($B39,IN_01_26!$B:$E,4,)</f>
        <v>7083.1649897492707</v>
      </c>
      <c r="G39" s="13">
        <f t="shared" si="1"/>
        <v>7437.3232392367345</v>
      </c>
      <c r="H39" s="8"/>
    </row>
    <row r="40" spans="1:8" s="2" customFormat="1" ht="13.5" customHeight="1" x14ac:dyDescent="0.25">
      <c r="A40" s="27">
        <v>252</v>
      </c>
      <c r="B40" s="39" t="str">
        <f>VLOOKUP($A40,'PT ORGANISMOS'!$B$5:$H$1025,4,FALSE)</f>
        <v>re.075</v>
      </c>
      <c r="C40" s="7" t="str">
        <f>VLOOKUP($A40,'PT ORGANISMOS'!$B$5:$H$1025,3,FALSE)</f>
        <v>SECCIONADOR FUSIBLE XS</v>
      </c>
      <c r="D40" s="8" t="str">
        <f>VLOOKUP($A40,'PT ORGANISMOS'!$B$5:$H$1025,7,FALSE)</f>
        <v>u</v>
      </c>
      <c r="E40" s="32">
        <v>1.37</v>
      </c>
      <c r="F40" s="22">
        <f>VLOOKUP($B40,IN_01_26!$B:$E,4,)</f>
        <v>163455.99217616397</v>
      </c>
      <c r="G40" s="13">
        <f t="shared" si="1"/>
        <v>223934.70928134467</v>
      </c>
      <c r="H40" s="8"/>
    </row>
    <row r="41" spans="1:8" s="2" customFormat="1" ht="13.5" customHeight="1" x14ac:dyDescent="0.25">
      <c r="A41" s="27"/>
      <c r="B41" s="35" t="s">
        <v>903</v>
      </c>
      <c r="C41" s="7"/>
      <c r="D41" s="8"/>
      <c r="E41" s="12"/>
      <c r="F41" s="22"/>
      <c r="G41" s="13"/>
      <c r="H41" s="8"/>
    </row>
    <row r="42" spans="1:8" s="2" customFormat="1" ht="13.5" customHeight="1" x14ac:dyDescent="0.25">
      <c r="A42" s="27">
        <v>203</v>
      </c>
      <c r="B42" s="39" t="str">
        <f>VLOOKUP($A42,'PT ORGANISMOS'!$B$5:$H$1025,4,FALSE)</f>
        <v>mo.007</v>
      </c>
      <c r="C42" s="7" t="str">
        <f>VLOOKUP($A42,'PT ORGANISMOS'!$B$5:$H$1025,3,FALSE)</f>
        <v>CUADRILLA TIPO U.G.A.T.S.</v>
      </c>
      <c r="D42" s="8" t="str">
        <f>VLOOKUP($A42,'PT ORGANISMOS'!$B$5:$H$1025,7,FALSE)</f>
        <v>h</v>
      </c>
      <c r="E42" s="32">
        <v>51.362000000000002</v>
      </c>
      <c r="F42" s="22">
        <f>VLOOKUP($B42,IN_01_26!$B:$E,4,)</f>
        <v>10227.427305454545</v>
      </c>
      <c r="G42" s="13">
        <f>F42*E42</f>
        <v>525301.12126275629</v>
      </c>
      <c r="H42" s="8"/>
    </row>
    <row r="43" spans="1:8" s="2" customFormat="1" ht="13.5" customHeight="1" x14ac:dyDescent="0.25">
      <c r="A43" s="27"/>
      <c r="B43" s="35" t="s">
        <v>904</v>
      </c>
      <c r="C43" s="7"/>
      <c r="D43" s="8"/>
      <c r="E43" s="32"/>
      <c r="F43" s="22"/>
      <c r="G43" s="13"/>
      <c r="H43" s="8"/>
    </row>
    <row r="44" spans="1:8" s="2" customFormat="1" ht="13.5" customHeight="1" x14ac:dyDescent="0.25">
      <c r="A44" s="30">
        <v>71</v>
      </c>
      <c r="B44" s="40" t="str">
        <f>VLOOKUP($A44,'PT ORGANISMOS'!$B$5:$H$1025,4,FALSE)</f>
        <v>eq.008</v>
      </c>
      <c r="C44" s="14" t="str">
        <f>VLOOKUP($A44,'PT ORGANISMOS'!$B$5:$H$1025,3,FALSE)</f>
        <v>RETROEXCAVADORA 87 H.P.</v>
      </c>
      <c r="D44" s="15" t="str">
        <f>VLOOKUP($A44,'PT ORGANISMOS'!$B$5:$H$1025,7,FALSE)</f>
        <v>h</v>
      </c>
      <c r="E44" s="31">
        <v>5.1970000000000001</v>
      </c>
      <c r="F44" s="24">
        <f>VLOOKUP($B44,IN_01_26!$B:$E,4,)</f>
        <v>157138.15930562347</v>
      </c>
      <c r="G44" s="17">
        <f>F44*E44</f>
        <v>816647.01391132514</v>
      </c>
      <c r="H44" s="15"/>
    </row>
    <row r="47" spans="1:8" s="2" customFormat="1" ht="18" x14ac:dyDescent="0.25">
      <c r="A47" s="27"/>
      <c r="B47" s="347" t="s">
        <v>1139</v>
      </c>
      <c r="C47" s="347"/>
      <c r="D47" s="347"/>
      <c r="E47" s="347"/>
      <c r="F47" s="347"/>
      <c r="G47" s="347"/>
      <c r="H47" s="347"/>
    </row>
    <row r="48" spans="1:8" s="2" customFormat="1" ht="15" customHeight="1" x14ac:dyDescent="0.25">
      <c r="A48" s="27"/>
      <c r="B48" s="69"/>
      <c r="C48" s="69"/>
      <c r="D48" s="69"/>
      <c r="E48" s="69"/>
      <c r="F48" s="69"/>
      <c r="G48" s="69"/>
      <c r="H48" s="69"/>
    </row>
    <row r="49" spans="1:8" s="2" customFormat="1" ht="15.75" x14ac:dyDescent="0.25">
      <c r="A49" s="50" t="s">
        <v>1130</v>
      </c>
      <c r="B49" s="42" t="s">
        <v>2029</v>
      </c>
      <c r="C49" s="11"/>
      <c r="D49" s="45" t="s">
        <v>913</v>
      </c>
      <c r="E49" s="43" t="str">
        <f>A49</f>
        <v>1.60.03.F</v>
      </c>
      <c r="F49" s="45" t="s">
        <v>920</v>
      </c>
      <c r="G49" s="44">
        <f>SUM(G51:G67)</f>
        <v>5525002.9884820385</v>
      </c>
      <c r="H49" s="8" t="s">
        <v>0</v>
      </c>
    </row>
    <row r="50" spans="1:8" s="2" customFormat="1" ht="15" x14ac:dyDescent="0.25">
      <c r="A50" s="28"/>
      <c r="B50" s="34" t="s">
        <v>909</v>
      </c>
      <c r="C50" s="18"/>
      <c r="D50" s="19" t="s">
        <v>914</v>
      </c>
      <c r="E50" s="19" t="s">
        <v>910</v>
      </c>
      <c r="F50" s="20" t="s">
        <v>911</v>
      </c>
      <c r="G50" s="20" t="s">
        <v>912</v>
      </c>
      <c r="H50" s="18"/>
    </row>
    <row r="51" spans="1:8" s="2" customFormat="1" ht="13.5" customHeight="1" x14ac:dyDescent="0.25">
      <c r="A51" s="29"/>
      <c r="B51" s="46" t="s">
        <v>902</v>
      </c>
      <c r="C51" s="25"/>
      <c r="D51" s="41"/>
      <c r="E51" s="47"/>
      <c r="F51" s="48"/>
      <c r="G51" s="49"/>
      <c r="H51" s="41"/>
    </row>
    <row r="52" spans="1:8" s="2" customFormat="1" ht="13.5" customHeight="1" x14ac:dyDescent="0.25">
      <c r="A52" s="27">
        <v>36</v>
      </c>
      <c r="B52" s="39" t="str">
        <f>VLOOKUP($A52,'PT ORGANISMOS'!$B$5:$H$1025,4,FALSE)</f>
        <v>ar.006</v>
      </c>
      <c r="C52" s="7" t="str">
        <f>VLOOKUP($A52,'PT ORGANISMOS'!$B$5:$H$1025,3,FALSE)</f>
        <v>ARENA MEDIANA</v>
      </c>
      <c r="D52" s="8" t="str">
        <f>VLOOKUP($A52,'PT ORGANISMOS'!$B$5:$H$1025,7,FALSE)</f>
        <v>m3</v>
      </c>
      <c r="E52" s="12">
        <v>1.59</v>
      </c>
      <c r="F52" s="22">
        <f>VLOOKUP($B52,IN_01_26!$B:$E,4,)</f>
        <v>25986.744249954758</v>
      </c>
      <c r="G52" s="13">
        <f t="shared" ref="G52:G63" si="2">F52*E52</f>
        <v>41318.923357428066</v>
      </c>
      <c r="H52" s="8"/>
    </row>
    <row r="53" spans="1:8" s="2" customFormat="1" ht="13.5" customHeight="1" x14ac:dyDescent="0.25">
      <c r="A53" s="27">
        <v>33</v>
      </c>
      <c r="B53" s="39" t="str">
        <f>VLOOKUP($A53,'PT ORGANISMOS'!$B$5:$H$1025,4,FALSE)</f>
        <v>ar.003</v>
      </c>
      <c r="C53" s="7" t="str">
        <f>VLOOKUP($A53,'PT ORGANISMOS'!$B$5:$H$1025,3,FALSE)</f>
        <v>RIPIO ZARANDEADO 1/3</v>
      </c>
      <c r="D53" s="8" t="str">
        <f>VLOOKUP($A53,'PT ORGANISMOS'!$B$5:$H$1025,7,FALSE)</f>
        <v>m3</v>
      </c>
      <c r="E53" s="12">
        <v>2.4</v>
      </c>
      <c r="F53" s="22">
        <f>VLOOKUP($B53,IN_01_26!$B:$E,4,)</f>
        <v>22842.735133299288</v>
      </c>
      <c r="G53" s="13">
        <f t="shared" si="2"/>
        <v>54822.564319918289</v>
      </c>
      <c r="H53" s="8"/>
    </row>
    <row r="54" spans="1:8" s="2" customFormat="1" ht="13.5" customHeight="1" x14ac:dyDescent="0.25">
      <c r="A54" s="27">
        <v>181</v>
      </c>
      <c r="B54" s="39" t="str">
        <f>VLOOKUP($A54,'PT ORGANISMOS'!$B$5:$H$1025,4,FALSE)</f>
        <v>li.006</v>
      </c>
      <c r="C54" s="7" t="str">
        <f>VLOOKUP($A54,'PT ORGANISMOS'!$B$5:$H$1025,3,FALSE)</f>
        <v xml:space="preserve">CEMENTO PORTLAND (PARA VARIACIÓN HISTÓRICA) </v>
      </c>
      <c r="D54" s="8" t="str">
        <f>VLOOKUP($A54,'PT ORGANISMOS'!$B$5:$H$1025,7,FALSE)</f>
        <v>kg</v>
      </c>
      <c r="E54" s="12">
        <v>274</v>
      </c>
      <c r="F54" s="22">
        <f>VLOOKUP($B54,IN_01_26!$B:$E,4,)</f>
        <v>675.22059721327219</v>
      </c>
      <c r="G54" s="13">
        <f t="shared" si="2"/>
        <v>185010.44363643657</v>
      </c>
      <c r="H54" s="8"/>
    </row>
    <row r="55" spans="1:8" s="2" customFormat="1" ht="13.5" customHeight="1" x14ac:dyDescent="0.25">
      <c r="A55" s="27">
        <v>240</v>
      </c>
      <c r="B55" s="39" t="str">
        <f>VLOOKUP($A55,'PT ORGANISMOS'!$B$5:$H$1025,4,FALSE)</f>
        <v>re.020</v>
      </c>
      <c r="C55" s="7" t="str">
        <f>VLOOKUP($A55,'PT ORGANISMOS'!$B$5:$H$1025,3,FALSE)</f>
        <v>COLUMNA DE HºAºVº DE 9,5/900/3</v>
      </c>
      <c r="D55" s="8" t="str">
        <f>VLOOKUP($A55,'PT ORGANISMOS'!$B$5:$H$1025,7,FALSE)</f>
        <v>u</v>
      </c>
      <c r="E55" s="12">
        <v>1</v>
      </c>
      <c r="F55" s="22">
        <f>VLOOKUP($B55,IN_01_26!$B:$E,4,)</f>
        <v>2917033.1540420186</v>
      </c>
      <c r="G55" s="13">
        <f t="shared" si="2"/>
        <v>2917033.1540420186</v>
      </c>
      <c r="H55" s="8"/>
    </row>
    <row r="56" spans="1:8" s="2" customFormat="1" ht="13.5" customHeight="1" x14ac:dyDescent="0.25">
      <c r="A56" s="27">
        <v>257</v>
      </c>
      <c r="B56" s="39" t="str">
        <f>VLOOKUP($A56,'PT ORGANISMOS'!$B$5:$H$1025,4,FALSE)</f>
        <v>re.100</v>
      </c>
      <c r="C56" s="7" t="str">
        <f>VLOOKUP($A56,'PT ORGANISMOS'!$B$5:$H$1025,3,FALSE)</f>
        <v>JUEGO DE RETENCIÓN COMPLETO</v>
      </c>
      <c r="D56" s="8" t="str">
        <f>VLOOKUP($A56,'PT ORGANISMOS'!$B$5:$H$1025,7,FALSE)</f>
        <v>u</v>
      </c>
      <c r="E56" s="12">
        <v>1.44</v>
      </c>
      <c r="F56" s="22">
        <f>VLOOKUP($B56,IN_01_26!$B:$E,4,)</f>
        <v>87721.496281165048</v>
      </c>
      <c r="G56" s="13">
        <f t="shared" si="2"/>
        <v>126318.95464487767</v>
      </c>
      <c r="H56" s="8"/>
    </row>
    <row r="57" spans="1:8" s="2" customFormat="1" ht="13.5" customHeight="1" x14ac:dyDescent="0.25">
      <c r="A57" s="27">
        <v>241</v>
      </c>
      <c r="B57" s="39" t="str">
        <f>VLOOKUP($A57,'PT ORGANISMOS'!$B$5:$H$1025,4,FALSE)</f>
        <v>re.025</v>
      </c>
      <c r="C57" s="7" t="str">
        <f>VLOOKUP($A57,'PT ORGANISMOS'!$B$5:$H$1025,3,FALSE)</f>
        <v>POSTE DE EUCALIPTUS CREOSOTADO 11 M</v>
      </c>
      <c r="D57" s="8" t="str">
        <f>VLOOKUP($A57,'PT ORGANISMOS'!$B$5:$H$1025,7,FALSE)</f>
        <v>u</v>
      </c>
      <c r="E57" s="12">
        <v>1</v>
      </c>
      <c r="F57" s="22">
        <f>VLOOKUP($B57,IN_01_26!$B:$E,4,)</f>
        <v>61574.799952972207</v>
      </c>
      <c r="G57" s="13">
        <f t="shared" si="2"/>
        <v>61574.799952972207</v>
      </c>
      <c r="H57" s="8"/>
    </row>
    <row r="58" spans="1:8" s="2" customFormat="1" ht="13.5" customHeight="1" x14ac:dyDescent="0.25">
      <c r="A58" s="27">
        <v>258</v>
      </c>
      <c r="B58" s="39" t="str">
        <f>VLOOKUP($A58,'PT ORGANISMOS'!$B$5:$H$1025,4,FALSE)</f>
        <v>re.105</v>
      </c>
      <c r="C58" s="7" t="str">
        <f>VLOOKUP($A58,'PT ORGANISMOS'!$B$5:$H$1025,3,FALSE)</f>
        <v>JUEGO DE SUSPENSIÓN COMPLETO</v>
      </c>
      <c r="D58" s="8" t="str">
        <f>VLOOKUP($A58,'PT ORGANISMOS'!$B$5:$H$1025,7,FALSE)</f>
        <v>u</v>
      </c>
      <c r="E58" s="12">
        <v>1</v>
      </c>
      <c r="F58" s="22">
        <f>VLOOKUP($B58,IN_01_26!$B:$E,4,)</f>
        <v>185574.59204419056</v>
      </c>
      <c r="G58" s="13">
        <f t="shared" si="2"/>
        <v>185574.59204419056</v>
      </c>
      <c r="H58" s="8"/>
    </row>
    <row r="59" spans="1:8" s="2" customFormat="1" ht="13.5" customHeight="1" x14ac:dyDescent="0.25">
      <c r="A59" s="27">
        <v>246</v>
      </c>
      <c r="B59" s="39" t="str">
        <f>VLOOKUP($A59,'PT ORGANISMOS'!$B$5:$H$1025,4,FALSE)</f>
        <v>re.045</v>
      </c>
      <c r="C59" s="7" t="str">
        <f>VLOOKUP($A59,'PT ORGANISMOS'!$B$5:$H$1025,3,FALSE)</f>
        <v>CONDUCTOR CU PREENSAMBLADO 3X95 + 1X50 M</v>
      </c>
      <c r="D59" s="8" t="str">
        <f>VLOOKUP($A59,'PT ORGANISMOS'!$B$5:$H$1025,7,FALSE)</f>
        <v>m</v>
      </c>
      <c r="E59" s="12">
        <v>1</v>
      </c>
      <c r="F59" s="22">
        <f>VLOOKUP($B59,IN_01_26!$B:$E,4,)</f>
        <v>73613.343736397088</v>
      </c>
      <c r="G59" s="13">
        <f t="shared" si="2"/>
        <v>73613.343736397088</v>
      </c>
      <c r="H59" s="8"/>
    </row>
    <row r="60" spans="1:8" s="2" customFormat="1" ht="13.5" customHeight="1" x14ac:dyDescent="0.25">
      <c r="A60" s="27">
        <v>253</v>
      </c>
      <c r="B60" s="39" t="str">
        <f>VLOOKUP($A60,'PT ORGANISMOS'!$B$5:$H$1025,4,FALSE)</f>
        <v>re.080</v>
      </c>
      <c r="C60" s="7" t="str">
        <f>VLOOKUP($A60,'PT ORGANISMOS'!$B$5:$H$1025,3,FALSE)</f>
        <v>JABALINA TIPO COOPERWELD 1,50X3/4"</v>
      </c>
      <c r="D60" s="8" t="str">
        <f>VLOOKUP($A60,'PT ORGANISMOS'!$B$5:$H$1025,7,FALSE)</f>
        <v>u</v>
      </c>
      <c r="E60" s="32">
        <v>1.5</v>
      </c>
      <c r="F60" s="22">
        <f>VLOOKUP($B60,IN_01_26!$B:$E,4,)</f>
        <v>63455.744613759554</v>
      </c>
      <c r="G60" s="13">
        <f t="shared" si="2"/>
        <v>95183.616920639324</v>
      </c>
      <c r="H60" s="8"/>
    </row>
    <row r="61" spans="1:8" s="2" customFormat="1" ht="13.5" customHeight="1" x14ac:dyDescent="0.25">
      <c r="A61" s="27">
        <v>244</v>
      </c>
      <c r="B61" s="39" t="str">
        <f>VLOOKUP($A61,'PT ORGANISMOS'!$B$5:$H$1025,4,FALSE)</f>
        <v>re.040</v>
      </c>
      <c r="C61" s="7" t="str">
        <f>VLOOKUP($A61,'PT ORGANISMOS'!$B$5:$H$1025,3,FALSE)</f>
        <v>CONDUCTOR DESNUDO DE COBRE DE 16 MM²</v>
      </c>
      <c r="D61" s="8" t="str">
        <f>VLOOKUP($A61,'PT ORGANISMOS'!$B$5:$H$1025,7,FALSE)</f>
        <v>m</v>
      </c>
      <c r="E61" s="32">
        <v>22.091000000000001</v>
      </c>
      <c r="F61" s="22">
        <f>VLOOKUP($B61,IN_01_26!$B:$E,4,)</f>
        <v>21779.724400467301</v>
      </c>
      <c r="G61" s="13">
        <f t="shared" si="2"/>
        <v>481135.89173072315</v>
      </c>
      <c r="H61" s="8"/>
    </row>
    <row r="62" spans="1:8" s="2" customFormat="1" ht="13.5" customHeight="1" x14ac:dyDescent="0.25">
      <c r="A62" s="27">
        <v>255</v>
      </c>
      <c r="B62" s="39" t="str">
        <f>VLOOKUP($A62,'PT ORGANISMOS'!$B$5:$H$1025,4,FALSE)</f>
        <v>re.090</v>
      </c>
      <c r="C62" s="7" t="str">
        <f>VLOOKUP($A62,'PT ORGANISMOS'!$B$5:$H$1025,3,FALSE)</f>
        <v>CAJAS DE DERIVACIÓN TRIFÁSICA RBT</v>
      </c>
      <c r="D62" s="8" t="str">
        <f>VLOOKUP($A62,'PT ORGANISMOS'!$B$5:$H$1025,7,FALSE)</f>
        <v>u</v>
      </c>
      <c r="E62" s="12">
        <v>1</v>
      </c>
      <c r="F62" s="22">
        <f>VLOOKUP($B62,IN_01_26!$B:$E,4,)</f>
        <v>542088.14308400021</v>
      </c>
      <c r="G62" s="13">
        <f t="shared" si="2"/>
        <v>542088.14308400021</v>
      </c>
      <c r="H62" s="8"/>
    </row>
    <row r="63" spans="1:8" s="2" customFormat="1" ht="13.5" customHeight="1" x14ac:dyDescent="0.25">
      <c r="A63" s="27">
        <v>248</v>
      </c>
      <c r="B63" s="39" t="str">
        <f>VLOOKUP($A63,'PT ORGANISMOS'!$B$5:$H$1025,4,FALSE)</f>
        <v>re.055</v>
      </c>
      <c r="C63" s="7" t="str">
        <f>VLOOKUP($A63,'PT ORGANISMOS'!$B$5:$H$1025,3,FALSE)</f>
        <v>CONDUCTOR PRERREUNIDO 4 X 10 MM²</v>
      </c>
      <c r="D63" s="8" t="str">
        <f>VLOOKUP($A63,'PT ORGANISMOS'!$B$5:$H$1025,7,FALSE)</f>
        <v>u</v>
      </c>
      <c r="E63" s="32">
        <v>1.05</v>
      </c>
      <c r="F63" s="22">
        <f>VLOOKUP($B63,IN_01_26!$B:$E,4,)</f>
        <v>40043.0459802021</v>
      </c>
      <c r="G63" s="13">
        <f t="shared" si="2"/>
        <v>42045.198279212207</v>
      </c>
      <c r="H63" s="8"/>
    </row>
    <row r="64" spans="1:8" s="2" customFormat="1" ht="13.5" customHeight="1" x14ac:dyDescent="0.25">
      <c r="A64" s="27"/>
      <c r="B64" s="35" t="s">
        <v>903</v>
      </c>
      <c r="C64" s="7"/>
      <c r="D64" s="8"/>
      <c r="E64" s="12"/>
      <c r="F64" s="22"/>
      <c r="G64" s="13"/>
      <c r="H64" s="8"/>
    </row>
    <row r="65" spans="1:8" s="2" customFormat="1" ht="13.5" customHeight="1" x14ac:dyDescent="0.25">
      <c r="A65" s="27">
        <v>203</v>
      </c>
      <c r="B65" s="39" t="str">
        <f>VLOOKUP($A65,'PT ORGANISMOS'!$B$5:$H$1025,4,FALSE)</f>
        <v>mo.007</v>
      </c>
      <c r="C65" s="7" t="str">
        <f>VLOOKUP($A65,'PT ORGANISMOS'!$B$5:$H$1025,3,FALSE)</f>
        <v>CUADRILLA TIPO U.G.A.T.S.</v>
      </c>
      <c r="D65" s="8" t="str">
        <f>VLOOKUP($A65,'PT ORGANISMOS'!$B$5:$H$1025,7,FALSE)</f>
        <v>h</v>
      </c>
      <c r="E65" s="32">
        <v>30.32</v>
      </c>
      <c r="F65" s="22">
        <f>VLOOKUP($B65,IN_01_26!$B:$E,4,)</f>
        <v>10227.427305454545</v>
      </c>
      <c r="G65" s="13">
        <f>F65*E65</f>
        <v>310095.59590138181</v>
      </c>
      <c r="H65" s="8"/>
    </row>
    <row r="66" spans="1:8" s="2" customFormat="1" ht="13.5" customHeight="1" x14ac:dyDescent="0.25">
      <c r="A66" s="27"/>
      <c r="B66" s="35" t="s">
        <v>904</v>
      </c>
      <c r="C66" s="7"/>
      <c r="D66" s="8"/>
      <c r="E66" s="32"/>
      <c r="F66" s="22"/>
      <c r="G66" s="13"/>
      <c r="H66" s="8"/>
    </row>
    <row r="67" spans="1:8" s="2" customFormat="1" ht="13.5" customHeight="1" x14ac:dyDescent="0.25">
      <c r="A67" s="30">
        <v>71</v>
      </c>
      <c r="B67" s="40" t="str">
        <f>VLOOKUP($A67,'PT ORGANISMOS'!$B$5:$H$1025,4,FALSE)</f>
        <v>eq.008</v>
      </c>
      <c r="C67" s="14" t="str">
        <f>VLOOKUP($A67,'PT ORGANISMOS'!$B$5:$H$1025,3,FALSE)</f>
        <v>RETROEXCAVADORA 87 H.P.</v>
      </c>
      <c r="D67" s="15" t="str">
        <f>VLOOKUP($A67,'PT ORGANISMOS'!$B$5:$H$1025,7,FALSE)</f>
        <v>h</v>
      </c>
      <c r="E67" s="31">
        <v>2.6040000000000001</v>
      </c>
      <c r="F67" s="24">
        <f>VLOOKUP($B67,IN_01_26!$B:$E,4,)</f>
        <v>157138.15930562347</v>
      </c>
      <c r="G67" s="17">
        <f>F67*E67</f>
        <v>409187.76683184353</v>
      </c>
      <c r="H67" s="15"/>
    </row>
    <row r="70" spans="1:8" s="2" customFormat="1" ht="18" x14ac:dyDescent="0.25">
      <c r="A70" s="27"/>
      <c r="B70" s="347" t="s">
        <v>1140</v>
      </c>
      <c r="C70" s="347"/>
      <c r="D70" s="347"/>
      <c r="E70" s="347"/>
      <c r="F70" s="347"/>
      <c r="G70" s="347"/>
      <c r="H70" s="347"/>
    </row>
    <row r="71" spans="1:8" s="2" customFormat="1" ht="15" customHeight="1" x14ac:dyDescent="0.25">
      <c r="A71" s="27"/>
      <c r="B71" s="69"/>
      <c r="C71" s="69"/>
      <c r="D71" s="69"/>
      <c r="E71" s="69"/>
      <c r="F71" s="69"/>
      <c r="G71" s="69"/>
      <c r="H71" s="69"/>
    </row>
    <row r="72" spans="1:8" s="2" customFormat="1" ht="15.75" x14ac:dyDescent="0.25">
      <c r="A72" s="50" t="s">
        <v>1131</v>
      </c>
      <c r="B72" s="42" t="s">
        <v>1135</v>
      </c>
      <c r="C72" s="11"/>
      <c r="D72" s="45" t="s">
        <v>913</v>
      </c>
      <c r="E72" s="43" t="str">
        <f>A72</f>
        <v>1.60.04.F</v>
      </c>
      <c r="F72" s="45" t="s">
        <v>920</v>
      </c>
      <c r="G72" s="44">
        <f>SUM(G74:G81)</f>
        <v>27234768.305358525</v>
      </c>
      <c r="H72" s="8" t="s">
        <v>0</v>
      </c>
    </row>
    <row r="73" spans="1:8" s="2" customFormat="1" ht="15" x14ac:dyDescent="0.25">
      <c r="A73" s="28"/>
      <c r="B73" s="34" t="s">
        <v>909</v>
      </c>
      <c r="C73" s="18"/>
      <c r="D73" s="19" t="s">
        <v>914</v>
      </c>
      <c r="E73" s="19" t="s">
        <v>910</v>
      </c>
      <c r="F73" s="20" t="s">
        <v>911</v>
      </c>
      <c r="G73" s="20" t="s">
        <v>912</v>
      </c>
      <c r="H73" s="18"/>
    </row>
    <row r="74" spans="1:8" s="2" customFormat="1" ht="13.5" customHeight="1" x14ac:dyDescent="0.25">
      <c r="A74" s="29"/>
      <c r="B74" s="46" t="s">
        <v>902</v>
      </c>
      <c r="C74" s="25"/>
      <c r="D74" s="41"/>
      <c r="E74" s="47"/>
      <c r="F74" s="48"/>
      <c r="G74" s="49"/>
      <c r="H74" s="41"/>
    </row>
    <row r="75" spans="1:8" s="2" customFormat="1" ht="13.5" customHeight="1" x14ac:dyDescent="0.25">
      <c r="A75" s="27">
        <v>250</v>
      </c>
      <c r="B75" s="39" t="str">
        <f>VLOOKUP($A75,'PT ORGANISMOS'!$B$5:$H$1025,4,FALSE)</f>
        <v>re.065</v>
      </c>
      <c r="C75" s="7" t="str">
        <f>VLOOKUP($A75,'PT ORGANISMOS'!$B$5:$H$1025,3,FALSE)</f>
        <v>ARTEFACTO STRAND MB 70 CON SAP 250 W</v>
      </c>
      <c r="D75" s="8" t="str">
        <f>VLOOKUP($A75,'PT ORGANISMOS'!$B$5:$H$1025,7,FALSE)</f>
        <v>u</v>
      </c>
      <c r="E75" s="12">
        <v>1.409</v>
      </c>
      <c r="F75" s="22">
        <f>VLOOKUP($B75,IN_01_26!$B:$E,4,)</f>
        <v>3577433.4999616616</v>
      </c>
      <c r="G75" s="13">
        <f>F75*E75</f>
        <v>5040603.8014459815</v>
      </c>
      <c r="H75" s="8"/>
    </row>
    <row r="76" spans="1:8" s="2" customFormat="1" ht="13.5" customHeight="1" x14ac:dyDescent="0.25">
      <c r="A76" s="27">
        <v>256</v>
      </c>
      <c r="B76" s="39" t="str">
        <f>VLOOKUP($A76,'PT ORGANISMOS'!$B$5:$H$1025,4,FALSE)</f>
        <v>re.095</v>
      </c>
      <c r="C76" s="7" t="str">
        <f>VLOOKUP($A76,'PT ORGANISMOS'!$B$5:$H$1025,3,FALSE)</f>
        <v>GABINETE ESTANCO PVC 600X600X225 C/CERRAD. AºPº</v>
      </c>
      <c r="D76" s="8" t="str">
        <f>VLOOKUP($A76,'PT ORGANISMOS'!$B$5:$H$1025,7,FALSE)</f>
        <v>u</v>
      </c>
      <c r="E76" s="12">
        <v>2.2170000000000001</v>
      </c>
      <c r="F76" s="22">
        <f>VLOOKUP($B76,IN_01_26!$B:$E,4,)</f>
        <v>351554.08958981727</v>
      </c>
      <c r="G76" s="13">
        <f>F76*E76</f>
        <v>779395.41662062495</v>
      </c>
      <c r="H76" s="8"/>
    </row>
    <row r="77" spans="1:8" s="2" customFormat="1" ht="13.5" customHeight="1" x14ac:dyDescent="0.25">
      <c r="A77" s="27">
        <v>247</v>
      </c>
      <c r="B77" s="39" t="str">
        <f>VLOOKUP($A77,'PT ORGANISMOS'!$B$5:$H$1025,4,FALSE)</f>
        <v>re.050</v>
      </c>
      <c r="C77" s="7" t="str">
        <f>VLOOKUP($A77,'PT ORGANISMOS'!$B$5:$H$1025,3,FALSE)</f>
        <v>CONDUCTOR CU FORRADO 1 X 35 MM²</v>
      </c>
      <c r="D77" s="8" t="str">
        <f>VLOOKUP($A77,'PT ORGANISMOS'!$B$5:$H$1025,7,FALSE)</f>
        <v>m</v>
      </c>
      <c r="E77" s="12">
        <v>551.80999999999995</v>
      </c>
      <c r="F77" s="22">
        <f>VLOOKUP($B77,IN_01_26!$B:$E,4,)</f>
        <v>36585.698480589897</v>
      </c>
      <c r="G77" s="13">
        <f>F77*E77</f>
        <v>20188354.27857431</v>
      </c>
      <c r="H77" s="8"/>
    </row>
    <row r="78" spans="1:8" s="2" customFormat="1" ht="13.5" customHeight="1" x14ac:dyDescent="0.25">
      <c r="A78" s="27"/>
      <c r="B78" s="35" t="s">
        <v>903</v>
      </c>
      <c r="C78" s="7"/>
      <c r="D78" s="8"/>
      <c r="E78" s="12"/>
      <c r="F78" s="22"/>
      <c r="G78" s="13"/>
      <c r="H78" s="8"/>
    </row>
    <row r="79" spans="1:8" s="2" customFormat="1" ht="13.5" customHeight="1" x14ac:dyDescent="0.25">
      <c r="A79" s="27">
        <v>203</v>
      </c>
      <c r="B79" s="39" t="str">
        <f>VLOOKUP($A79,'PT ORGANISMOS'!$B$5:$H$1025,4,FALSE)</f>
        <v>mo.007</v>
      </c>
      <c r="C79" s="7" t="str">
        <f>VLOOKUP($A79,'PT ORGANISMOS'!$B$5:$H$1025,3,FALSE)</f>
        <v>CUADRILLA TIPO U.G.A.T.S.</v>
      </c>
      <c r="D79" s="8" t="str">
        <f>VLOOKUP($A79,'PT ORGANISMOS'!$B$5:$H$1025,7,FALSE)</f>
        <v>h</v>
      </c>
      <c r="E79" s="32">
        <v>97.006</v>
      </c>
      <c r="F79" s="22">
        <f>VLOOKUP($B79,IN_01_26!$B:$E,4,)</f>
        <v>10227.427305454545</v>
      </c>
      <c r="G79" s="13">
        <f>F79*E79</f>
        <v>992121.81319292355</v>
      </c>
      <c r="H79" s="8"/>
    </row>
    <row r="80" spans="1:8" s="2" customFormat="1" ht="13.5" customHeight="1" x14ac:dyDescent="0.25">
      <c r="A80" s="27"/>
      <c r="B80" s="35" t="s">
        <v>904</v>
      </c>
      <c r="C80" s="7"/>
      <c r="D80" s="8"/>
      <c r="E80" s="32"/>
      <c r="F80" s="22"/>
      <c r="G80" s="13"/>
      <c r="H80" s="8"/>
    </row>
    <row r="81" spans="1:8" s="2" customFormat="1" ht="13.5" customHeight="1" x14ac:dyDescent="0.25">
      <c r="A81" s="30">
        <v>71</v>
      </c>
      <c r="B81" s="40" t="str">
        <f>VLOOKUP($A81,'PT ORGANISMOS'!$B$5:$H$1025,4,FALSE)</f>
        <v>eq.008</v>
      </c>
      <c r="C81" s="14" t="str">
        <f>VLOOKUP($A81,'PT ORGANISMOS'!$B$5:$H$1025,3,FALSE)</f>
        <v>RETROEXCAVADORA 87 H.P.</v>
      </c>
      <c r="D81" s="15" t="str">
        <f>VLOOKUP($A81,'PT ORGANISMOS'!$B$5:$H$1025,7,FALSE)</f>
        <v>h</v>
      </c>
      <c r="E81" s="31">
        <v>1.4910000000000001</v>
      </c>
      <c r="F81" s="24">
        <f>VLOOKUP($B81,IN_01_26!$B:$E,4,)</f>
        <v>157138.15930562347</v>
      </c>
      <c r="G81" s="17">
        <f>F81*E81</f>
        <v>234292.99552468461</v>
      </c>
      <c r="H81" s="15"/>
    </row>
  </sheetData>
  <mergeCells count="7">
    <mergeCell ref="B70:H70"/>
    <mergeCell ref="B2:H2"/>
    <mergeCell ref="B3:H3"/>
    <mergeCell ref="B4:H4"/>
    <mergeCell ref="B6:H6"/>
    <mergeCell ref="B27:H27"/>
    <mergeCell ref="B47:H47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6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H61"/>
  <sheetViews>
    <sheetView topLeftCell="B1" workbookViewId="0">
      <selection activeCell="Q20" sqref="Q20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8" ht="71.25" customHeight="1" x14ac:dyDescent="0.2"/>
    <row r="2" spans="1:8" s="1" customFormat="1" ht="33.75" customHeight="1" x14ac:dyDescent="0.35">
      <c r="A2" s="26"/>
      <c r="B2" s="346" t="str">
        <f>'PT ORGANISMOS'!A2</f>
        <v>Precios de ENERO 2026</v>
      </c>
      <c r="C2" s="346"/>
      <c r="D2" s="346"/>
      <c r="E2" s="346"/>
      <c r="F2" s="346"/>
      <c r="G2" s="346"/>
      <c r="H2" s="346"/>
    </row>
    <row r="3" spans="1:8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8" s="1" customFormat="1" ht="26.25" customHeight="1" x14ac:dyDescent="0.25">
      <c r="A4" s="26"/>
      <c r="B4" s="345" t="s">
        <v>1144</v>
      </c>
      <c r="C4" s="345"/>
      <c r="D4" s="345"/>
      <c r="E4" s="345"/>
      <c r="F4" s="345"/>
      <c r="G4" s="345"/>
      <c r="H4" s="345"/>
    </row>
    <row r="5" spans="1:8" s="2" customFormat="1" ht="15" x14ac:dyDescent="0.25">
      <c r="A5" s="27"/>
      <c r="B5" s="33"/>
      <c r="D5" s="3"/>
      <c r="E5" s="4"/>
      <c r="F5" s="4"/>
      <c r="G5" s="5"/>
      <c r="H5" s="3"/>
    </row>
    <row r="6" spans="1:8" s="2" customFormat="1" ht="15.75" x14ac:dyDescent="0.25">
      <c r="A6" s="50" t="s">
        <v>1145</v>
      </c>
      <c r="B6" s="42" t="s">
        <v>1149</v>
      </c>
      <c r="C6" s="11"/>
      <c r="D6" s="45" t="s">
        <v>913</v>
      </c>
      <c r="E6" s="43" t="str">
        <f>A6</f>
        <v>1.80.01.A</v>
      </c>
      <c r="F6" s="45" t="s">
        <v>920</v>
      </c>
      <c r="G6" s="44">
        <f>SUM(G8:G17)</f>
        <v>52691.826924302266</v>
      </c>
      <c r="H6" s="8" t="s">
        <v>4</v>
      </c>
    </row>
    <row r="7" spans="1:8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8" s="2" customFormat="1" ht="13.5" customHeight="1" x14ac:dyDescent="0.25">
      <c r="A8" s="29"/>
      <c r="B8" s="46" t="s">
        <v>902</v>
      </c>
      <c r="C8" s="25"/>
      <c r="D8" s="41"/>
      <c r="E8" s="47"/>
      <c r="F8" s="48"/>
      <c r="G8" s="49"/>
      <c r="H8" s="41"/>
    </row>
    <row r="9" spans="1:8" s="2" customFormat="1" ht="13.5" customHeight="1" x14ac:dyDescent="0.25">
      <c r="A9" s="27">
        <v>2</v>
      </c>
      <c r="B9" s="39" t="str">
        <f>VLOOKUP($A9,'PT ORGANISMOS'!$B$5:$H$1025,4,FALSE)</f>
        <v>ac.015</v>
      </c>
      <c r="C9" s="7" t="str">
        <f>VLOOKUP($A9,'PT ORGANISMOS'!$B$5:$H$1025,3,FALSE)</f>
        <v>HIERRO MEJORADO DE 10 MM.</v>
      </c>
      <c r="D9" s="8" t="str">
        <f>VLOOKUP($A9,'PT ORGANISMOS'!$B$5:$H$1025,7,FALSE)</f>
        <v>kg</v>
      </c>
      <c r="E9" s="12">
        <v>1.4</v>
      </c>
      <c r="F9" s="22">
        <f>VLOOKUP($B9,IN_01_26!$B:$E,4,)</f>
        <v>4998.3380111160041</v>
      </c>
      <c r="G9" s="13">
        <f>F9*E9</f>
        <v>6997.6732155624049</v>
      </c>
      <c r="H9" s="8"/>
    </row>
    <row r="10" spans="1:8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36.75</v>
      </c>
      <c r="F10" s="22">
        <f>VLOOKUP($B10,IN_01_26!$B:$E,4,)</f>
        <v>675.22059721327219</v>
      </c>
      <c r="G10" s="13">
        <f>F10*E10</f>
        <v>24814.356947587752</v>
      </c>
      <c r="H10" s="8"/>
    </row>
    <row r="11" spans="1:8" s="2" customFormat="1" ht="13.5" customHeight="1" x14ac:dyDescent="0.25">
      <c r="A11" s="27">
        <v>33</v>
      </c>
      <c r="B11" s="39" t="str">
        <f>VLOOKUP($A11,'PT ORGANISMOS'!$B$5:$H$1025,4,FALSE)</f>
        <v>ar.003</v>
      </c>
      <c r="C11" s="7" t="str">
        <f>VLOOKUP($A11,'PT ORGANISMOS'!$B$5:$H$1025,3,FALSE)</f>
        <v>RIPIO ZARANDEADO 1/3</v>
      </c>
      <c r="D11" s="8" t="str">
        <f>VLOOKUP($A11,'PT ORGANISMOS'!$B$5:$H$1025,7,FALSE)</f>
        <v>m3</v>
      </c>
      <c r="E11" s="32">
        <v>7.3999999999999996E-2</v>
      </c>
      <c r="F11" s="22">
        <f>VLOOKUP($B11,IN_01_26!$B:$E,4,)</f>
        <v>22842.735133299288</v>
      </c>
      <c r="G11" s="13">
        <f>F11*E11</f>
        <v>1690.3623998641472</v>
      </c>
      <c r="H11" s="8"/>
    </row>
    <row r="12" spans="1:8" s="2" customFormat="1" ht="13.5" customHeight="1" x14ac:dyDescent="0.25">
      <c r="A12" s="27">
        <v>31</v>
      </c>
      <c r="B12" s="39" t="str">
        <f>VLOOKUP($A12,'PT ORGANISMOS'!$B$5:$H$1025,4,FALSE)</f>
        <v>ar.001</v>
      </c>
      <c r="C12" s="7" t="str">
        <f>VLOOKUP($A12,'PT ORGANISMOS'!$B$5:$H$1025,3,FALSE)</f>
        <v>ARENA GRUESA</v>
      </c>
      <c r="D12" s="8" t="str">
        <f>VLOOKUP($A12,'PT ORGANISMOS'!$B$5:$H$1025,7,FALSE)</f>
        <v>m3</v>
      </c>
      <c r="E12" s="32">
        <v>6.3E-2</v>
      </c>
      <c r="F12" s="22">
        <f>VLOOKUP($B12,IN_01_26!$B:$E,4,)</f>
        <v>18208.846056485665</v>
      </c>
      <c r="G12" s="13">
        <f>F12*E12</f>
        <v>1147.1573015585968</v>
      </c>
      <c r="H12" s="8"/>
    </row>
    <row r="13" spans="1:8" s="2" customFormat="1" ht="13.5" customHeight="1" x14ac:dyDescent="0.25">
      <c r="A13" s="27"/>
      <c r="B13" s="35" t="s">
        <v>903</v>
      </c>
      <c r="C13" s="7"/>
      <c r="D13" s="8"/>
      <c r="E13" s="12"/>
      <c r="F13" s="22"/>
      <c r="G13" s="13"/>
      <c r="H13" s="8"/>
    </row>
    <row r="14" spans="1:8" s="2" customFormat="1" ht="13.5" customHeight="1" x14ac:dyDescent="0.25">
      <c r="A14" s="27">
        <v>202</v>
      </c>
      <c r="B14" s="39" t="str">
        <f>VLOOKUP($A14,'PT ORGANISMOS'!$B$5:$H$1025,4,FALSE)</f>
        <v>mo.006</v>
      </c>
      <c r="C14" s="7" t="str">
        <f>VLOOKUP($A14,'PT ORGANISMOS'!$B$5:$H$1025,3,FALSE)</f>
        <v>CUADRILLA TIPO UOCRA</v>
      </c>
      <c r="D14" s="8" t="str">
        <f>VLOOKUP($A14,'PT ORGANISMOS'!$B$5:$H$1025,7,FALSE)</f>
        <v>h</v>
      </c>
      <c r="E14" s="12">
        <v>1.1000000000000001</v>
      </c>
      <c r="F14" s="22">
        <f>VLOOKUP($B14,IN_01_26!$B:$E,4,)</f>
        <v>8869.9805581818182</v>
      </c>
      <c r="G14" s="13">
        <f>F14*E14</f>
        <v>9756.9786140000015</v>
      </c>
      <c r="H14" s="8"/>
    </row>
    <row r="15" spans="1:8" s="2" customFormat="1" ht="13.5" customHeight="1" x14ac:dyDescent="0.25">
      <c r="A15" s="27"/>
      <c r="B15" s="35" t="s">
        <v>904</v>
      </c>
      <c r="C15" s="7"/>
      <c r="D15" s="8"/>
      <c r="E15" s="12"/>
      <c r="F15" s="22"/>
      <c r="G15" s="13"/>
      <c r="H15" s="8"/>
    </row>
    <row r="16" spans="1:8" s="2" customFormat="1" ht="13.5" customHeight="1" x14ac:dyDescent="0.25">
      <c r="A16" s="27">
        <v>75</v>
      </c>
      <c r="B16" s="39" t="str">
        <f>VLOOKUP($A16,'PT ORGANISMOS'!$B$5:$H$1025,4,FALSE)</f>
        <v>eq.012</v>
      </c>
      <c r="C16" s="7" t="str">
        <f>VLOOKUP($A16,'PT ORGANISMOS'!$B$5:$H$1025,3,FALSE)</f>
        <v>CAMIÓN VOLCADOR 140 H.P.</v>
      </c>
      <c r="D16" s="8" t="str">
        <f>VLOOKUP($A16,'PT ORGANISMOS'!$B$5:$H$1025,7,FALSE)</f>
        <v>h</v>
      </c>
      <c r="E16" s="12">
        <v>0.02</v>
      </c>
      <c r="F16" s="22">
        <f>VLOOKUP($B16,IN_01_26!$B:$E,4,)</f>
        <v>125749.3150135278</v>
      </c>
      <c r="G16" s="13">
        <f>F16*E16</f>
        <v>2514.9863002705561</v>
      </c>
      <c r="H16" s="8"/>
    </row>
    <row r="17" spans="1:8" s="2" customFormat="1" ht="13.5" customHeight="1" x14ac:dyDescent="0.25">
      <c r="A17" s="30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31">
        <v>2.8000000000000001E-2</v>
      </c>
      <c r="F17" s="24">
        <f>VLOOKUP($B17,IN_01_26!$B:$E,4,)</f>
        <v>206082.57662352908</v>
      </c>
      <c r="G17" s="17">
        <f>F17*E17</f>
        <v>5770.3121454588145</v>
      </c>
      <c r="H17" s="15"/>
    </row>
    <row r="20" spans="1:8" s="2" customFormat="1" ht="15.75" x14ac:dyDescent="0.25">
      <c r="A20" s="50" t="s">
        <v>1146</v>
      </c>
      <c r="B20" s="42" t="s">
        <v>2030</v>
      </c>
      <c r="C20" s="11"/>
      <c r="D20" s="45" t="s">
        <v>913</v>
      </c>
      <c r="E20" s="43" t="str">
        <f>A20</f>
        <v>1.80.01.F</v>
      </c>
      <c r="F20" s="45" t="s">
        <v>920</v>
      </c>
      <c r="G20" s="44">
        <f>SUM(G22:G33)</f>
        <v>52204.616052085126</v>
      </c>
      <c r="H20" s="8" t="s">
        <v>3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269</v>
      </c>
      <c r="B23" s="39" t="str">
        <f>VLOOKUP($A23,'PT ORGANISMOS'!$B$5:$H$1025,4,FALSE)</f>
        <v>rv.010</v>
      </c>
      <c r="C23" s="7" t="str">
        <f>VLOOKUP($A23,'PT ORGANISMOS'!$B$5:$H$1025,3,FALSE)</f>
        <v>ADOQUINES PARA PAVIMENTO 8 CM</v>
      </c>
      <c r="D23" s="8" t="str">
        <f>VLOOKUP($A23,'PT ORGANISMOS'!$B$5:$H$1025,7,FALSE)</f>
        <v>m2</v>
      </c>
      <c r="E23" s="12">
        <v>1.1000000000000001</v>
      </c>
      <c r="F23" s="22">
        <f>VLOOKUP($B23,IN_01_26!$B:$E,4,)</f>
        <v>17283.731680616609</v>
      </c>
      <c r="G23" s="13">
        <f>F23*E23</f>
        <v>19012.104848678271</v>
      </c>
      <c r="H23" s="8"/>
    </row>
    <row r="24" spans="1:8" s="2" customFormat="1" ht="13.5" customHeight="1" x14ac:dyDescent="0.25">
      <c r="A24" s="27">
        <v>36</v>
      </c>
      <c r="B24" s="39" t="str">
        <f>VLOOKUP($A24,'PT ORGANISMOS'!$B$5:$H$1025,4,FALSE)</f>
        <v>ar.006</v>
      </c>
      <c r="C24" s="7" t="str">
        <f>VLOOKUP($A24,'PT ORGANISMOS'!$B$5:$H$1025,3,FALSE)</f>
        <v>ARENA MEDIANA</v>
      </c>
      <c r="D24" s="8" t="str">
        <f>VLOOKUP($A24,'PT ORGANISMOS'!$B$5:$H$1025,7,FALSE)</f>
        <v>m3</v>
      </c>
      <c r="E24" s="12">
        <v>4.4999999999999998E-2</v>
      </c>
      <c r="F24" s="22">
        <f>VLOOKUP($B24,IN_01_26!$B:$E,4,)</f>
        <v>25986.744249954758</v>
      </c>
      <c r="G24" s="13">
        <f>F24*E24</f>
        <v>1169.403491247964</v>
      </c>
      <c r="H24" s="8"/>
    </row>
    <row r="25" spans="1:8" s="2" customFormat="1" ht="13.5" customHeight="1" x14ac:dyDescent="0.25">
      <c r="A25" s="27">
        <v>35</v>
      </c>
      <c r="B25" s="39" t="str">
        <f>VLOOKUP($A25,'PT ORGANISMOS'!$B$5:$H$1025,4,FALSE)</f>
        <v>ar.005</v>
      </c>
      <c r="C25" s="7" t="str">
        <f>VLOOKUP($A25,'PT ORGANISMOS'!$B$5:$H$1025,3,FALSE)</f>
        <v>ENLAME</v>
      </c>
      <c r="D25" s="8" t="str">
        <f>VLOOKUP($A25,'PT ORGANISMOS'!$B$5:$H$1025,7,FALSE)</f>
        <v>m3</v>
      </c>
      <c r="E25" s="32">
        <v>3.5000000000000003E-2</v>
      </c>
      <c r="F25" s="22">
        <f>VLOOKUP($B25,IN_01_26!$B:$E,4,)</f>
        <v>19868.615852542771</v>
      </c>
      <c r="G25" s="13">
        <f>F25*E25</f>
        <v>695.40155483899707</v>
      </c>
      <c r="H25" s="8"/>
    </row>
    <row r="26" spans="1:8" s="2" customFormat="1" ht="13.5" customHeight="1" x14ac:dyDescent="0.25">
      <c r="A26" s="27"/>
      <c r="B26" s="35" t="s">
        <v>903</v>
      </c>
      <c r="C26" s="7"/>
      <c r="D26" s="8"/>
      <c r="E26" s="12"/>
      <c r="F26" s="22"/>
      <c r="G26" s="13"/>
      <c r="H26" s="8"/>
    </row>
    <row r="27" spans="1:8" s="2" customFormat="1" ht="13.5" customHeight="1" x14ac:dyDescent="0.25">
      <c r="A27" s="27">
        <v>202</v>
      </c>
      <c r="B27" s="39" t="str">
        <f>VLOOKUP($A27,'PT ORGANISMOS'!$B$5:$H$1025,4,FALSE)</f>
        <v>mo.006</v>
      </c>
      <c r="C27" s="7" t="str">
        <f>VLOOKUP($A27,'PT ORGANISMOS'!$B$5:$H$1025,3,FALSE)</f>
        <v>CUADRILLA TIPO UOCRA</v>
      </c>
      <c r="D27" s="8" t="str">
        <f>VLOOKUP($A27,'PT ORGANISMOS'!$B$5:$H$1025,7,FALSE)</f>
        <v>h</v>
      </c>
      <c r="E27" s="32">
        <v>0.80499999999999994</v>
      </c>
      <c r="F27" s="22">
        <f>VLOOKUP($B27,IN_01_26!$B:$E,4,)</f>
        <v>8869.9805581818182</v>
      </c>
      <c r="G27" s="13">
        <f>F27*E27</f>
        <v>7140.3343493363627</v>
      </c>
      <c r="H27" s="8"/>
    </row>
    <row r="28" spans="1:8" s="2" customFormat="1" ht="13.5" customHeight="1" x14ac:dyDescent="0.25">
      <c r="A28" s="27"/>
      <c r="B28" s="35" t="s">
        <v>904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73</v>
      </c>
      <c r="B29" s="39" t="str">
        <f>VLOOKUP($A29,'PT ORGANISMOS'!$B$5:$H$1025,4,FALSE)</f>
        <v>eq.010</v>
      </c>
      <c r="C29" s="7" t="str">
        <f>VLOOKUP($A29,'PT ORGANISMOS'!$B$5:$H$1025,3,FALSE)</f>
        <v>MOTONIVELADORA</v>
      </c>
      <c r="D29" s="8" t="str">
        <f>VLOOKUP($A29,'PT ORGANISMOS'!$B$5:$H$1025,7,FALSE)</f>
        <v>h</v>
      </c>
      <c r="E29" s="32">
        <v>1.3114580435639995E-2</v>
      </c>
      <c r="F29" s="22">
        <f>VLOOKUP($B29,IN_01_26!$B:$E,4,)</f>
        <v>226337.02790871344</v>
      </c>
      <c r="G29" s="13">
        <f>F29*E29</f>
        <v>2968.3151580725171</v>
      </c>
      <c r="H29" s="8"/>
    </row>
    <row r="30" spans="1:8" s="2" customFormat="1" ht="13.5" customHeight="1" x14ac:dyDescent="0.25">
      <c r="A30" s="27">
        <v>71</v>
      </c>
      <c r="B30" s="39" t="str">
        <f>VLOOKUP($A30,'PT ORGANISMOS'!$B$5:$H$1025,4,FALSE)</f>
        <v>eq.008</v>
      </c>
      <c r="C30" s="7" t="str">
        <f>VLOOKUP($A30,'PT ORGANISMOS'!$B$5:$H$1025,3,FALSE)</f>
        <v>RETROEXCAVADORA 87 H.P.</v>
      </c>
      <c r="D30" s="8" t="str">
        <f>VLOOKUP($A30,'PT ORGANISMOS'!$B$5:$H$1025,7,FALSE)</f>
        <v>h</v>
      </c>
      <c r="E30" s="32">
        <v>6.4407161695031995E-2</v>
      </c>
      <c r="F30" s="22">
        <f>VLOOKUP($B30,IN_01_26!$B:$E,4,)</f>
        <v>157138.15930562347</v>
      </c>
      <c r="G30" s="13">
        <f>F30*E30</f>
        <v>10120.822834856988</v>
      </c>
      <c r="H30" s="8"/>
    </row>
    <row r="31" spans="1:8" s="2" customFormat="1" ht="13.5" customHeight="1" x14ac:dyDescent="0.25">
      <c r="A31" s="27">
        <v>75</v>
      </c>
      <c r="B31" s="39" t="str">
        <f>VLOOKUP($A31,'PT ORGANISMOS'!$B$5:$H$1025,4,FALSE)</f>
        <v>eq.012</v>
      </c>
      <c r="C31" s="7" t="str">
        <f>VLOOKUP($A31,'PT ORGANISMOS'!$B$5:$H$1025,3,FALSE)</f>
        <v>CAMIÓN VOLCADOR 140 H.P.</v>
      </c>
      <c r="D31" s="8" t="str">
        <f>VLOOKUP($A31,'PT ORGANISMOS'!$B$5:$H$1025,7,FALSE)</f>
        <v>h</v>
      </c>
      <c r="E31" s="32">
        <v>6.4115726574239987E-2</v>
      </c>
      <c r="F31" s="22">
        <f>VLOOKUP($B31,IN_01_26!$B:$E,4,)</f>
        <v>125749.3150135278</v>
      </c>
      <c r="G31" s="13">
        <f>F31*E31</f>
        <v>8062.5086983053197</v>
      </c>
      <c r="H31" s="8"/>
    </row>
    <row r="32" spans="1:8" s="2" customFormat="1" ht="13.5" customHeight="1" x14ac:dyDescent="0.25">
      <c r="A32" s="27">
        <v>79</v>
      </c>
      <c r="B32" s="39" t="str">
        <f>VLOOKUP($A32,'PT ORGANISMOS'!$B$5:$H$1025,4,FALSE)</f>
        <v>eq.016</v>
      </c>
      <c r="C32" s="7" t="str">
        <f>VLOOKUP($A32,'PT ORGANISMOS'!$B$5:$H$1025,3,FALSE)</f>
        <v>RODILLO NEUMÁTICO AUTOPROPULSADO 70 HP</v>
      </c>
      <c r="D32" s="8" t="str">
        <f>VLOOKUP($A32,'PT ORGANISMOS'!$B$5:$H$1025,7,FALSE)</f>
        <v>h</v>
      </c>
      <c r="E32" s="32">
        <v>1.1365969710888E-2</v>
      </c>
      <c r="F32" s="22">
        <f>VLOOKUP($B32,IN_01_26!$B:$E,4,)</f>
        <v>89137.024950262596</v>
      </c>
      <c r="G32" s="13">
        <f>F32*E32</f>
        <v>1013.1287257033525</v>
      </c>
      <c r="H32" s="8"/>
    </row>
    <row r="33" spans="1:8" s="2" customFormat="1" ht="13.5" customHeight="1" x14ac:dyDescent="0.25">
      <c r="A33" s="30">
        <v>81</v>
      </c>
      <c r="B33" s="40" t="str">
        <f>VLOOKUP($A33,'PT ORGANISMOS'!$B$5:$H$1025,4,FALSE)</f>
        <v>eq.018</v>
      </c>
      <c r="C33" s="14" t="str">
        <f>VLOOKUP($A33,'PT ORGANISMOS'!$B$5:$H$1025,3,FALSE)</f>
        <v>VIBROCOMPACTADOR AUTOPROPULSADO 120 HP</v>
      </c>
      <c r="D33" s="15" t="str">
        <f>VLOOKUP($A33,'PT ORGANISMOS'!$B$5:$H$1025,7,FALSE)</f>
        <v>h</v>
      </c>
      <c r="E33" s="31">
        <v>1.1365969710888E-2</v>
      </c>
      <c r="F33" s="24">
        <f>VLOOKUP($B33,IN_01_26!$B:$E,4,)</f>
        <v>177951.94272845975</v>
      </c>
      <c r="G33" s="17">
        <f>F33*E33</f>
        <v>2022.5963910453495</v>
      </c>
      <c r="H33" s="15"/>
    </row>
    <row r="36" spans="1:8" s="2" customFormat="1" ht="15.75" x14ac:dyDescent="0.25">
      <c r="A36" s="50" t="s">
        <v>1147</v>
      </c>
      <c r="B36" s="42" t="s">
        <v>1150</v>
      </c>
      <c r="C36" s="11"/>
      <c r="D36" s="45" t="s">
        <v>913</v>
      </c>
      <c r="E36" s="43" t="str">
        <f>A36</f>
        <v>1.80.02.F</v>
      </c>
      <c r="F36" s="45" t="s">
        <v>920</v>
      </c>
      <c r="G36" s="44">
        <f>SUM(G38:G51)</f>
        <v>72999.952219644591</v>
      </c>
      <c r="H36" s="8" t="s">
        <v>3</v>
      </c>
    </row>
    <row r="37" spans="1:8" s="2" customFormat="1" ht="15" x14ac:dyDescent="0.25">
      <c r="A37" s="28"/>
      <c r="B37" s="34" t="s">
        <v>909</v>
      </c>
      <c r="C37" s="18"/>
      <c r="D37" s="19" t="s">
        <v>914</v>
      </c>
      <c r="E37" s="19" t="s">
        <v>910</v>
      </c>
      <c r="F37" s="20" t="s">
        <v>911</v>
      </c>
      <c r="G37" s="20" t="s">
        <v>912</v>
      </c>
      <c r="H37" s="18"/>
    </row>
    <row r="38" spans="1:8" s="2" customFormat="1" ht="13.5" customHeight="1" x14ac:dyDescent="0.25">
      <c r="A38" s="29"/>
      <c r="B38" s="46" t="s">
        <v>902</v>
      </c>
      <c r="C38" s="25"/>
      <c r="D38" s="41"/>
      <c r="E38" s="47"/>
      <c r="F38" s="48"/>
      <c r="G38" s="49"/>
      <c r="H38" s="41"/>
    </row>
    <row r="39" spans="1:8" s="2" customFormat="1" ht="13.5" customHeight="1" x14ac:dyDescent="0.25">
      <c r="A39" s="27">
        <v>181</v>
      </c>
      <c r="B39" s="39" t="str">
        <f>VLOOKUP($A39,'PT ORGANISMOS'!$B$5:$H$1025,4,FALSE)</f>
        <v>li.006</v>
      </c>
      <c r="C39" s="7" t="str">
        <f>VLOOKUP($A39,'PT ORGANISMOS'!$B$5:$H$1025,3,FALSE)</f>
        <v xml:space="preserve">CEMENTO PORTLAND (PARA VARIACIÓN HISTÓRICA) </v>
      </c>
      <c r="D39" s="8" t="str">
        <f>VLOOKUP($A39,'PT ORGANISMOS'!$B$5:$H$1025,7,FALSE)</f>
        <v>kg</v>
      </c>
      <c r="E39" s="12">
        <v>52.5</v>
      </c>
      <c r="F39" s="22">
        <f>VLOOKUP($B39,IN_01_26!$B:$E,4,)</f>
        <v>675.22059721327219</v>
      </c>
      <c r="G39" s="13">
        <f>F39*E39</f>
        <v>35449.081353696791</v>
      </c>
      <c r="H39" s="8"/>
    </row>
    <row r="40" spans="1:8" s="2" customFormat="1" ht="13.5" customHeight="1" x14ac:dyDescent="0.25">
      <c r="A40" s="27">
        <v>33</v>
      </c>
      <c r="B40" s="39" t="str">
        <f>VLOOKUP($A40,'PT ORGANISMOS'!$B$5:$H$1025,4,FALSE)</f>
        <v>ar.003</v>
      </c>
      <c r="C40" s="7" t="str">
        <f>VLOOKUP($A40,'PT ORGANISMOS'!$B$5:$H$1025,3,FALSE)</f>
        <v>RIPIO ZARANDEADO 1/3</v>
      </c>
      <c r="D40" s="8" t="str">
        <f>VLOOKUP($A40,'PT ORGANISMOS'!$B$5:$H$1025,7,FALSE)</f>
        <v>m3</v>
      </c>
      <c r="E40" s="32">
        <v>0.105</v>
      </c>
      <c r="F40" s="22">
        <f>VLOOKUP($B40,IN_01_26!$B:$E,4,)</f>
        <v>22842.735133299288</v>
      </c>
      <c r="G40" s="13">
        <f>F40*E40</f>
        <v>2398.4871889964252</v>
      </c>
      <c r="H40" s="8"/>
    </row>
    <row r="41" spans="1:8" s="2" customFormat="1" ht="13.5" customHeight="1" x14ac:dyDescent="0.25">
      <c r="A41" s="27">
        <v>31</v>
      </c>
      <c r="B41" s="39" t="str">
        <f>VLOOKUP($A41,'PT ORGANISMOS'!$B$5:$H$1025,4,FALSE)</f>
        <v>ar.001</v>
      </c>
      <c r="C41" s="7" t="str">
        <f>VLOOKUP($A41,'PT ORGANISMOS'!$B$5:$H$1025,3,FALSE)</f>
        <v>ARENA GRUESA</v>
      </c>
      <c r="D41" s="8" t="str">
        <f>VLOOKUP($A41,'PT ORGANISMOS'!$B$5:$H$1025,7,FALSE)</f>
        <v>m3</v>
      </c>
      <c r="E41" s="12">
        <v>0.09</v>
      </c>
      <c r="F41" s="22">
        <f>VLOOKUP($B41,IN_01_26!$B:$E,4,)</f>
        <v>18208.846056485665</v>
      </c>
      <c r="G41" s="13">
        <f>F41*E41</f>
        <v>1638.7961450837097</v>
      </c>
      <c r="H41" s="8"/>
    </row>
    <row r="42" spans="1:8" s="2" customFormat="1" ht="13.5" customHeight="1" x14ac:dyDescent="0.25">
      <c r="A42" s="27">
        <v>2</v>
      </c>
      <c r="B42" s="39" t="str">
        <f>VLOOKUP($A42,'PT ORGANISMOS'!$B$5:$H$1025,4,FALSE)</f>
        <v>ac.015</v>
      </c>
      <c r="C42" s="7" t="str">
        <f>VLOOKUP($A42,'PT ORGANISMOS'!$B$5:$H$1025,3,FALSE)</f>
        <v>HIERRO MEJORADO DE 10 MM.</v>
      </c>
      <c r="D42" s="8" t="str">
        <f>VLOOKUP($A42,'PT ORGANISMOS'!$B$5:$H$1025,7,FALSE)</f>
        <v>kg</v>
      </c>
      <c r="E42" s="12">
        <v>0.9</v>
      </c>
      <c r="F42" s="22">
        <f>VLOOKUP($B42,IN_01_26!$B:$E,4,)</f>
        <v>4998.3380111160041</v>
      </c>
      <c r="G42" s="13">
        <f>F42*E42</f>
        <v>4498.5042100044038</v>
      </c>
      <c r="H42" s="8"/>
    </row>
    <row r="43" spans="1:8" s="2" customFormat="1" ht="13.5" customHeight="1" x14ac:dyDescent="0.25">
      <c r="A43" s="27">
        <v>25</v>
      </c>
      <c r="B43" s="39" t="str">
        <f>VLOOKUP($A43,'PT ORGANISMOS'!$B$5:$H$1025,4,FALSE)</f>
        <v>ai.007</v>
      </c>
      <c r="C43" s="7" t="str">
        <f>VLOOKUP($A43,'PT ORGANISMOS'!$B$5:$H$1025,3,FALSE)</f>
        <v>ASFALTO PLÁSTICO P/JUNTAS DE PAVIMENTO</v>
      </c>
      <c r="D43" s="8" t="str">
        <f>VLOOKUP($A43,'PT ORGANISMOS'!$B$5:$H$1025,7,FALSE)</f>
        <v>kg</v>
      </c>
      <c r="E43" s="12">
        <v>0.96</v>
      </c>
      <c r="F43" s="22">
        <f>VLOOKUP($B43,IN_01_26!$B:$E,4,)</f>
        <v>6835.5129713406614</v>
      </c>
      <c r="G43" s="13">
        <f>F43*E43</f>
        <v>6562.0924524870343</v>
      </c>
      <c r="H43" s="8"/>
    </row>
    <row r="44" spans="1:8" s="2" customFormat="1" ht="13.5" customHeight="1" x14ac:dyDescent="0.25">
      <c r="A44" s="27"/>
      <c r="B44" s="35" t="s">
        <v>903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27">
        <v>202</v>
      </c>
      <c r="B45" s="39" t="str">
        <f>VLOOKUP($A45,'PT ORGANISMOS'!$B$5:$H$1025,4,FALSE)</f>
        <v>mo.006</v>
      </c>
      <c r="C45" s="7" t="str">
        <f>VLOOKUP($A45,'PT ORGANISMOS'!$B$5:$H$1025,3,FALSE)</f>
        <v>CUADRILLA TIPO UOCRA</v>
      </c>
      <c r="D45" s="8" t="str">
        <f>VLOOKUP($A45,'PT ORGANISMOS'!$B$5:$H$1025,7,FALSE)</f>
        <v>h</v>
      </c>
      <c r="E45" s="12">
        <v>0.66</v>
      </c>
      <c r="F45" s="22">
        <f>VLOOKUP($B45,IN_01_26!$B:$E,4,)</f>
        <v>8869.9805581818182</v>
      </c>
      <c r="G45" s="13">
        <f>F45*E45</f>
        <v>5854.1871684000007</v>
      </c>
      <c r="H45" s="8"/>
    </row>
    <row r="46" spans="1:8" s="2" customFormat="1" ht="13.5" customHeight="1" x14ac:dyDescent="0.25">
      <c r="A46" s="27"/>
      <c r="B46" s="35" t="s">
        <v>904</v>
      </c>
      <c r="C46" s="7"/>
      <c r="D46" s="8"/>
      <c r="E46" s="12"/>
      <c r="F46" s="22"/>
      <c r="G46" s="13"/>
      <c r="H46" s="8"/>
    </row>
    <row r="47" spans="1:8" s="2" customFormat="1" ht="13.5" customHeight="1" x14ac:dyDescent="0.25">
      <c r="A47" s="27">
        <v>73</v>
      </c>
      <c r="B47" s="39" t="str">
        <f>VLOOKUP($A47,'PT ORGANISMOS'!$B$5:$H$1025,4,FALSE)</f>
        <v>eq.010</v>
      </c>
      <c r="C47" s="7" t="str">
        <f>VLOOKUP($A47,'PT ORGANISMOS'!$B$5:$H$1025,3,FALSE)</f>
        <v>MOTONIVELADORA</v>
      </c>
      <c r="D47" s="8" t="str">
        <f>VLOOKUP($A47,'PT ORGANISMOS'!$B$5:$H$1025,7,FALSE)</f>
        <v>h</v>
      </c>
      <c r="E47" s="32">
        <v>8.9999999999999993E-3</v>
      </c>
      <c r="F47" s="22">
        <f>VLOOKUP($B47,IN_01_26!$B:$E,4,)</f>
        <v>226337.02790871344</v>
      </c>
      <c r="G47" s="13">
        <f>F47*E47</f>
        <v>2037.0332511784209</v>
      </c>
      <c r="H47" s="8"/>
    </row>
    <row r="48" spans="1:8" s="2" customFormat="1" ht="13.5" customHeight="1" x14ac:dyDescent="0.25">
      <c r="A48" s="27">
        <v>71</v>
      </c>
      <c r="B48" s="39" t="str">
        <f>VLOOKUP($A48,'PT ORGANISMOS'!$B$5:$H$1025,4,FALSE)</f>
        <v>eq.008</v>
      </c>
      <c r="C48" s="7" t="str">
        <f>VLOOKUP($A48,'PT ORGANISMOS'!$B$5:$H$1025,3,FALSE)</f>
        <v>RETROEXCAVADORA 87 H.P.</v>
      </c>
      <c r="D48" s="8" t="str">
        <f>VLOOKUP($A48,'PT ORGANISMOS'!$B$5:$H$1025,7,FALSE)</f>
        <v>h</v>
      </c>
      <c r="E48" s="32">
        <v>4.4200000000000003E-2</v>
      </c>
      <c r="F48" s="22">
        <f>VLOOKUP($B48,IN_01_26!$B:$E,4,)</f>
        <v>157138.15930562347</v>
      </c>
      <c r="G48" s="13">
        <f>F48*E48</f>
        <v>6945.5066413085578</v>
      </c>
      <c r="H48" s="8"/>
    </row>
    <row r="49" spans="1:8" s="2" customFormat="1" ht="13.5" customHeight="1" x14ac:dyDescent="0.25">
      <c r="A49" s="27">
        <v>75</v>
      </c>
      <c r="B49" s="39" t="str">
        <f>VLOOKUP($A49,'PT ORGANISMOS'!$B$5:$H$1025,4,FALSE)</f>
        <v>eq.012</v>
      </c>
      <c r="C49" s="7" t="str">
        <f>VLOOKUP($A49,'PT ORGANISMOS'!$B$5:$H$1025,3,FALSE)</f>
        <v>CAMIÓN VOLCADOR 140 H.P.</v>
      </c>
      <c r="D49" s="8" t="str">
        <f>VLOOKUP($A49,'PT ORGANISMOS'!$B$5:$H$1025,7,FALSE)</f>
        <v>h</v>
      </c>
      <c r="E49" s="32">
        <v>4.3999999999999997E-2</v>
      </c>
      <c r="F49" s="22">
        <f>VLOOKUP($B49,IN_01_26!$B:$E,4,)</f>
        <v>125749.3150135278</v>
      </c>
      <c r="G49" s="13">
        <f>F49*E49</f>
        <v>5532.9698605952226</v>
      </c>
      <c r="H49" s="8"/>
    </row>
    <row r="50" spans="1:8" s="2" customFormat="1" ht="13.5" customHeight="1" x14ac:dyDescent="0.25">
      <c r="A50" s="27">
        <v>79</v>
      </c>
      <c r="B50" s="39" t="str">
        <f>VLOOKUP($A50,'PT ORGANISMOS'!$B$5:$H$1025,4,FALSE)</f>
        <v>eq.016</v>
      </c>
      <c r="C50" s="7" t="str">
        <f>VLOOKUP($A50,'PT ORGANISMOS'!$B$5:$H$1025,3,FALSE)</f>
        <v>RODILLO NEUMÁTICO AUTOPROPULSADO 70 HP</v>
      </c>
      <c r="D50" s="8" t="str">
        <f>VLOOKUP($A50,'PT ORGANISMOS'!$B$5:$H$1025,7,FALSE)</f>
        <v>h</v>
      </c>
      <c r="E50" s="32">
        <v>7.8000000000000005E-3</v>
      </c>
      <c r="F50" s="22">
        <f>VLOOKUP($B50,IN_01_26!$B:$E,4,)</f>
        <v>89137.024950262596</v>
      </c>
      <c r="G50" s="13">
        <f>F50*E50</f>
        <v>695.26879461204828</v>
      </c>
      <c r="H50" s="8"/>
    </row>
    <row r="51" spans="1:8" s="2" customFormat="1" ht="13.5" customHeight="1" x14ac:dyDescent="0.25">
      <c r="A51" s="30">
        <v>81</v>
      </c>
      <c r="B51" s="40" t="str">
        <f>VLOOKUP($A51,'PT ORGANISMOS'!$B$5:$H$1025,4,FALSE)</f>
        <v>eq.018</v>
      </c>
      <c r="C51" s="14" t="str">
        <f>VLOOKUP($A51,'PT ORGANISMOS'!$B$5:$H$1025,3,FALSE)</f>
        <v>VIBROCOMPACTADOR AUTOPROPULSADO 120 HP</v>
      </c>
      <c r="D51" s="15" t="str">
        <f>VLOOKUP($A51,'PT ORGANISMOS'!$B$5:$H$1025,7,FALSE)</f>
        <v>h</v>
      </c>
      <c r="E51" s="31">
        <v>7.8000000000000005E-3</v>
      </c>
      <c r="F51" s="24">
        <f>VLOOKUP($B51,IN_01_26!$B:$E,4,)</f>
        <v>177951.94272845975</v>
      </c>
      <c r="G51" s="17">
        <f>F51*E51</f>
        <v>1388.0251532819861</v>
      </c>
      <c r="H51" s="15"/>
    </row>
    <row r="53" spans="1:8" s="2" customFormat="1" ht="15.75" x14ac:dyDescent="0.25">
      <c r="A53" s="50" t="s">
        <v>1148</v>
      </c>
      <c r="B53" s="42" t="s">
        <v>1151</v>
      </c>
      <c r="C53" s="11"/>
      <c r="D53" s="45" t="s">
        <v>913</v>
      </c>
      <c r="E53" s="43" t="str">
        <f>A53</f>
        <v>1.80.03.F</v>
      </c>
      <c r="F53" s="45" t="s">
        <v>920</v>
      </c>
      <c r="G53" s="44">
        <f>SUM(G55:G61)</f>
        <v>12545.119592296283</v>
      </c>
      <c r="H53" s="8" t="s">
        <v>3</v>
      </c>
    </row>
    <row r="54" spans="1:8" s="2" customFormat="1" ht="15" x14ac:dyDescent="0.25">
      <c r="A54" s="28"/>
      <c r="B54" s="34" t="s">
        <v>909</v>
      </c>
      <c r="C54" s="18"/>
      <c r="D54" s="19" t="s">
        <v>914</v>
      </c>
      <c r="E54" s="19" t="s">
        <v>910</v>
      </c>
      <c r="F54" s="20" t="s">
        <v>911</v>
      </c>
      <c r="G54" s="20" t="s">
        <v>912</v>
      </c>
      <c r="H54" s="18"/>
    </row>
    <row r="55" spans="1:8" s="2" customFormat="1" ht="13.5" customHeight="1" x14ac:dyDescent="0.25">
      <c r="A55" s="29"/>
      <c r="B55" s="46" t="s">
        <v>902</v>
      </c>
      <c r="C55" s="25"/>
      <c r="D55" s="41"/>
      <c r="E55" s="47"/>
      <c r="F55" s="48"/>
      <c r="G55" s="49"/>
      <c r="H55" s="41"/>
    </row>
    <row r="56" spans="1:8" s="2" customFormat="1" ht="13.5" customHeight="1" x14ac:dyDescent="0.25">
      <c r="A56" s="27">
        <v>34</v>
      </c>
      <c r="B56" s="39" t="str">
        <f>VLOOKUP($A56,'PT ORGANISMOS'!$B$5:$H$1025,4,FALSE)</f>
        <v>ar.004</v>
      </c>
      <c r="C56" s="7" t="str">
        <f>VLOOKUP($A56,'PT ORGANISMOS'!$B$5:$H$1025,3,FALSE)</f>
        <v>RIPIOSA</v>
      </c>
      <c r="D56" s="8" t="str">
        <f>VLOOKUP($A56,'PT ORGANISMOS'!$B$5:$H$1025,7,FALSE)</f>
        <v>m3</v>
      </c>
      <c r="E56" s="12">
        <v>0.13</v>
      </c>
      <c r="F56" s="22">
        <f>VLOOKUP($B56,IN_01_26!$B:$E,4,)</f>
        <v>29382.912798765821</v>
      </c>
      <c r="G56" s="13">
        <f>F56*E56</f>
        <v>3819.7786638395569</v>
      </c>
      <c r="H56" s="8"/>
    </row>
    <row r="57" spans="1:8" s="2" customFormat="1" ht="13.5" customHeight="1" x14ac:dyDescent="0.25">
      <c r="A57" s="27"/>
      <c r="B57" s="35" t="s">
        <v>903</v>
      </c>
      <c r="C57" s="7"/>
      <c r="D57" s="8"/>
      <c r="E57" s="12"/>
      <c r="F57" s="21"/>
      <c r="G57" s="13"/>
      <c r="H57" s="8"/>
    </row>
    <row r="58" spans="1:8" s="2" customFormat="1" ht="13.5" customHeight="1" x14ac:dyDescent="0.25">
      <c r="A58" s="27">
        <v>202</v>
      </c>
      <c r="B58" s="39" t="str">
        <f>VLOOKUP($A58,'PT ORGANISMOS'!$B$5:$H$1025,4,FALSE)</f>
        <v>mo.006</v>
      </c>
      <c r="C58" s="7" t="str">
        <f>VLOOKUP($A58,'PT ORGANISMOS'!$B$5:$H$1025,3,FALSE)</f>
        <v>CUADRILLA TIPO UOCRA</v>
      </c>
      <c r="D58" s="8" t="str">
        <f>VLOOKUP($A58,'PT ORGANISMOS'!$B$5:$H$1025,7,FALSE)</f>
        <v>h</v>
      </c>
      <c r="E58" s="32">
        <v>0.52674999999999994</v>
      </c>
      <c r="F58" s="22">
        <f>VLOOKUP($B58,IN_01_26!$B:$E,4,)</f>
        <v>8869.9805581818182</v>
      </c>
      <c r="G58" s="13">
        <f>F58*E58</f>
        <v>4672.2622590222718</v>
      </c>
      <c r="H58" s="8"/>
    </row>
    <row r="59" spans="1:8" s="2" customFormat="1" ht="13.5" customHeight="1" x14ac:dyDescent="0.25">
      <c r="A59" s="27"/>
      <c r="B59" s="35" t="s">
        <v>904</v>
      </c>
      <c r="C59" s="7"/>
      <c r="D59" s="8"/>
      <c r="E59" s="12"/>
      <c r="F59" s="22"/>
      <c r="G59" s="13"/>
      <c r="H59" s="8"/>
    </row>
    <row r="60" spans="1:8" s="2" customFormat="1" ht="13.5" customHeight="1" x14ac:dyDescent="0.25">
      <c r="A60" s="27">
        <v>73</v>
      </c>
      <c r="B60" s="39" t="str">
        <f>VLOOKUP($A60,'PT ORGANISMOS'!$B$5:$H$1025,4,FALSE)</f>
        <v>eq.010</v>
      </c>
      <c r="C60" s="7" t="str">
        <f>VLOOKUP($A60,'PT ORGANISMOS'!$B$5:$H$1025,3,FALSE)</f>
        <v>MOTONIVELADORA</v>
      </c>
      <c r="D60" s="8" t="str">
        <f>VLOOKUP($A60,'PT ORGANISMOS'!$B$5:$H$1025,7,FALSE)</f>
        <v>h</v>
      </c>
      <c r="E60" s="32">
        <v>6.2399999999999999E-3</v>
      </c>
      <c r="F60" s="22">
        <f>VLOOKUP($B60,IN_01_26!$B:$E,4,)</f>
        <v>226337.02790871344</v>
      </c>
      <c r="G60" s="13">
        <f>F60*E60</f>
        <v>1412.3430541503719</v>
      </c>
      <c r="H60" s="8"/>
    </row>
    <row r="61" spans="1:8" s="2" customFormat="1" ht="13.5" customHeight="1" x14ac:dyDescent="0.25">
      <c r="A61" s="30">
        <v>75</v>
      </c>
      <c r="B61" s="40" t="str">
        <f>VLOOKUP($A61,'PT ORGANISMOS'!$B$5:$H$1025,4,FALSE)</f>
        <v>eq.012</v>
      </c>
      <c r="C61" s="14" t="str">
        <f>VLOOKUP($A61,'PT ORGANISMOS'!$B$5:$H$1025,3,FALSE)</f>
        <v>CAMIÓN VOLCADOR 140 H.P.</v>
      </c>
      <c r="D61" s="15" t="str">
        <f>VLOOKUP($A61,'PT ORGANISMOS'!$B$5:$H$1025,7,FALSE)</f>
        <v>h</v>
      </c>
      <c r="E61" s="31">
        <v>2.1000000000000001E-2</v>
      </c>
      <c r="F61" s="24">
        <f>VLOOKUP($B61,IN_01_26!$B:$E,4,)</f>
        <v>125749.3150135278</v>
      </c>
      <c r="G61" s="17">
        <f>F61*E61</f>
        <v>2640.7356152840839</v>
      </c>
      <c r="H61" s="15"/>
    </row>
  </sheetData>
  <mergeCells count="3">
    <mergeCell ref="B2:H2"/>
    <mergeCell ref="B3:H3"/>
    <mergeCell ref="B4:H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8"/>
  <sheetViews>
    <sheetView topLeftCell="B1" workbookViewId="0">
      <selection activeCell="W33" sqref="W33"/>
    </sheetView>
  </sheetViews>
  <sheetFormatPr baseColWidth="10" defaultRowHeight="12.75" x14ac:dyDescent="0.2"/>
  <cols>
    <col min="1" max="1" width="8.28515625" style="27" hidden="1" customWidth="1"/>
    <col min="2" max="2" width="10" style="36" customWidth="1"/>
    <col min="3" max="5" width="10" style="7" customWidth="1"/>
    <col min="6" max="6" width="1.42578125" style="7" customWidth="1"/>
    <col min="7" max="7" width="10" style="7" customWidth="1"/>
    <col min="8" max="9" width="10" style="9" customWidth="1"/>
    <col min="10" max="10" width="1.42578125" style="9" customWidth="1"/>
    <col min="11" max="11" width="5" style="9" bestFit="1" customWidth="1"/>
    <col min="12" max="12" width="13.5703125" style="10" customWidth="1"/>
    <col min="13" max="13" width="2.140625" style="8" customWidth="1"/>
    <col min="14" max="16384" width="11.42578125" style="7"/>
  </cols>
  <sheetData>
    <row r="1" spans="1:13" ht="69" customHeight="1" x14ac:dyDescent="0.2"/>
    <row r="2" spans="1:13" s="1" customFormat="1" ht="33.75" customHeight="1" x14ac:dyDescent="0.35">
      <c r="A2" s="26"/>
      <c r="B2" s="346" t="str">
        <f>'PT ORGANISMOS'!A2</f>
        <v>Precios de ENERO 2026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3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</row>
    <row r="4" spans="1:13" s="1" customFormat="1" ht="26.25" customHeight="1" x14ac:dyDescent="0.25">
      <c r="A4" s="26"/>
      <c r="B4" s="345" t="s">
        <v>1165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</row>
    <row r="5" spans="1:13" s="2" customFormat="1" ht="15" x14ac:dyDescent="0.25">
      <c r="A5" s="27"/>
      <c r="B5" s="33"/>
      <c r="H5" s="4"/>
      <c r="I5" s="4"/>
      <c r="J5" s="4"/>
      <c r="K5" s="4"/>
      <c r="L5" s="5"/>
      <c r="M5" s="3"/>
    </row>
    <row r="6" spans="1:13" s="2" customFormat="1" ht="15" x14ac:dyDescent="0.25">
      <c r="A6" s="28"/>
      <c r="B6" s="34" t="s">
        <v>909</v>
      </c>
      <c r="C6" s="18"/>
      <c r="D6" s="18"/>
      <c r="E6" s="18"/>
      <c r="F6" s="18"/>
      <c r="G6" s="18"/>
      <c r="H6" s="19"/>
      <c r="I6" s="19"/>
      <c r="J6" s="19"/>
      <c r="K6" s="19" t="s">
        <v>914</v>
      </c>
      <c r="L6" s="20" t="s">
        <v>911</v>
      </c>
      <c r="M6" s="18"/>
    </row>
    <row r="7" spans="1:13" s="2" customFormat="1" ht="13.5" customHeight="1" x14ac:dyDescent="0.25">
      <c r="A7" s="27"/>
      <c r="B7" s="35" t="s">
        <v>1160</v>
      </c>
      <c r="C7" s="7"/>
      <c r="D7" s="7"/>
      <c r="E7" s="7"/>
      <c r="F7" s="7"/>
      <c r="G7" s="7"/>
      <c r="H7" s="12"/>
      <c r="I7" s="12"/>
      <c r="J7" s="12"/>
      <c r="K7" s="8"/>
      <c r="L7" s="22"/>
      <c r="M7" s="8"/>
    </row>
    <row r="8" spans="1:13" s="2" customFormat="1" ht="13.5" customHeight="1" x14ac:dyDescent="0.25">
      <c r="A8" s="30">
        <v>152</v>
      </c>
      <c r="B8" s="40" t="str">
        <f>VLOOKUP($A8,'PT ORGANISMOS'!$B$5:$H$1025,4,FALSE)</f>
        <v>fi.024</v>
      </c>
      <c r="C8" s="14" t="str">
        <f>VLOOKUP($A8,'PT ORGANISMOS'!$B$5:$H$1025,3,FALSE)</f>
        <v>COTIZACIÓN DÓLAR PROMED. MENSUAL</v>
      </c>
      <c r="D8" s="14"/>
      <c r="E8" s="14"/>
      <c r="F8" s="14"/>
      <c r="G8" s="14"/>
      <c r="H8" s="31"/>
      <c r="I8" s="31"/>
      <c r="J8" s="31"/>
      <c r="K8" s="15" t="str">
        <f>VLOOKUP($A8,'PT ORGANISMOS'!$B$5:$H$1025,7,FALSE)</f>
        <v>$</v>
      </c>
      <c r="L8" s="24">
        <f>VLOOKUP($B8,IN_01_26!$B:$E,4,)</f>
        <v>1472.3809523809509</v>
      </c>
      <c r="M8" s="15"/>
    </row>
  </sheetData>
  <mergeCells count="3">
    <mergeCell ref="B2:M2"/>
    <mergeCell ref="B3:M3"/>
    <mergeCell ref="B4:M4"/>
  </mergeCells>
  <pageMargins left="0.78740157480314965" right="0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J157"/>
  <sheetViews>
    <sheetView zoomScaleSheetLayoutView="91" workbookViewId="0">
      <pane ySplit="4" topLeftCell="A5" activePane="bottomLeft" state="frozen"/>
      <selection pane="bottomLeft" activeCell="I123" sqref="A1:I123"/>
    </sheetView>
  </sheetViews>
  <sheetFormatPr baseColWidth="10" defaultRowHeight="15" x14ac:dyDescent="0.25"/>
  <cols>
    <col min="1" max="1" width="3.85546875" style="51" customWidth="1"/>
    <col min="2" max="2" width="10.28515625" style="51" customWidth="1"/>
    <col min="3" max="3" width="32.5703125" style="51" bestFit="1" customWidth="1"/>
    <col min="4" max="4" width="40.28515625" style="52" bestFit="1" customWidth="1"/>
    <col min="5" max="5" width="4.7109375" style="51" customWidth="1"/>
    <col min="6" max="6" width="12.7109375" style="214" customWidth="1"/>
    <col min="7" max="9" width="12.7109375" style="214" bestFit="1" customWidth="1"/>
    <col min="10" max="10" width="12.42578125" bestFit="1" customWidth="1"/>
    <col min="11" max="11" width="2" bestFit="1" customWidth="1"/>
  </cols>
  <sheetData>
    <row r="1" spans="1:10" ht="54.75" customHeight="1" x14ac:dyDescent="0.25"/>
    <row r="2" spans="1:10" ht="33.75" customHeight="1" x14ac:dyDescent="0.35">
      <c r="A2" s="311" t="str">
        <f>'PT ORGANISMOS'!A2</f>
        <v>Precios de ENERO 2026</v>
      </c>
      <c r="B2" s="311"/>
      <c r="C2" s="311"/>
      <c r="D2" s="311"/>
      <c r="E2" s="311"/>
      <c r="F2" s="311"/>
      <c r="G2" s="213"/>
      <c r="H2" s="224"/>
      <c r="I2" s="224"/>
    </row>
    <row r="3" spans="1:10" ht="30" customHeight="1" thickBot="1" x14ac:dyDescent="0.3">
      <c r="A3" s="312" t="s">
        <v>1168</v>
      </c>
      <c r="B3" s="312"/>
      <c r="C3" s="312"/>
      <c r="D3" s="312"/>
      <c r="E3" s="312"/>
      <c r="F3" s="312"/>
      <c r="G3" s="213"/>
      <c r="H3" s="224"/>
      <c r="I3" s="224"/>
    </row>
    <row r="4" spans="1:10" s="52" customFormat="1" ht="26.25" thickBot="1" x14ac:dyDescent="0.25">
      <c r="A4" s="275" t="s">
        <v>905</v>
      </c>
      <c r="B4" s="276" t="s">
        <v>906</v>
      </c>
      <c r="C4" s="276" t="s">
        <v>1169</v>
      </c>
      <c r="D4" s="277" t="s">
        <v>907</v>
      </c>
      <c r="E4" s="276" t="s">
        <v>5</v>
      </c>
      <c r="F4" s="278" t="s">
        <v>1170</v>
      </c>
      <c r="G4" s="279" t="s">
        <v>901</v>
      </c>
      <c r="H4" s="280" t="s">
        <v>183</v>
      </c>
      <c r="I4" s="278" t="s">
        <v>1161</v>
      </c>
    </row>
    <row r="5" spans="1:10" ht="12.75" customHeight="1" x14ac:dyDescent="0.25">
      <c r="A5" s="266">
        <v>1</v>
      </c>
      <c r="B5" s="126" t="s">
        <v>31</v>
      </c>
      <c r="C5" s="127" t="str">
        <f>'Mov. Tierra'!$B$4</f>
        <v>1 - Movimiento de Tierra</v>
      </c>
      <c r="D5" s="128" t="str">
        <f>VLOOKUP($B5,'Mov. Tierra'!$A$6:$H$73,2,FALSE)</f>
        <v>Excavación de zanja a mano</v>
      </c>
      <c r="E5" s="126" t="str">
        <f>VLOOKUP($B5,'Mov. Tierra'!$A$6:$H$73,8,FALSE)</f>
        <v>m3</v>
      </c>
      <c r="F5" s="267">
        <f>VLOOKUP($B5,'Mov. Tierra'!$A$6:$H$73,7,FALSE)</f>
        <v>27851.73895269091</v>
      </c>
      <c r="G5" s="263"/>
      <c r="H5" s="216">
        <f>'Mov. Tierra'!G10</f>
        <v>27851.73895269091</v>
      </c>
      <c r="I5" s="216"/>
      <c r="J5" s="197"/>
    </row>
    <row r="6" spans="1:10" ht="12.75" customHeight="1" x14ac:dyDescent="0.25">
      <c r="A6" s="266">
        <v>2</v>
      </c>
      <c r="B6" s="120" t="s">
        <v>29</v>
      </c>
      <c r="C6" s="121" t="str">
        <f>'Mov. Tierra'!$B$4</f>
        <v>1 - Movimiento de Tierra</v>
      </c>
      <c r="D6" s="122" t="str">
        <f>VLOOKUP($B6,'Mov. Tierra'!$A$6:$H$73,2,FALSE)</f>
        <v>Excavación de sótanos a mano</v>
      </c>
      <c r="E6" s="120" t="str">
        <f>VLOOKUP($B6,'Mov. Tierra'!$A$6:$H$73,8,FALSE)</f>
        <v>m3</v>
      </c>
      <c r="F6" s="268">
        <f>VLOOKUP($B6,'Mov. Tierra'!$A$6:$H$73,7,FALSE)</f>
        <v>35302.522621563636</v>
      </c>
      <c r="G6" s="264"/>
      <c r="H6" s="217">
        <f>'Mov. Tierra'!G18</f>
        <v>35302.522621563636</v>
      </c>
      <c r="I6" s="217"/>
      <c r="J6" s="197"/>
    </row>
    <row r="7" spans="1:10" ht="12.75" customHeight="1" x14ac:dyDescent="0.25">
      <c r="A7" s="266">
        <v>3</v>
      </c>
      <c r="B7" s="123" t="s">
        <v>27</v>
      </c>
      <c r="C7" s="124" t="str">
        <f>'Mov. Tierra'!$B$4</f>
        <v>1 - Movimiento de Tierra</v>
      </c>
      <c r="D7" s="125" t="str">
        <f>VLOOKUP($B7,'Mov. Tierra'!$A$6:$H$73,2,FALSE)</f>
        <v>Excavación de pozos estr. a mano</v>
      </c>
      <c r="E7" s="123" t="str">
        <f>VLOOKUP($B7,'Mov. Tierra'!$A$6:$H$73,8,FALSE)</f>
        <v>m3</v>
      </c>
      <c r="F7" s="269">
        <f>VLOOKUP($B7,'Mov. Tierra'!$A$6:$H$73,7,FALSE)</f>
        <v>58896.670906327272</v>
      </c>
      <c r="G7" s="265"/>
      <c r="H7" s="218">
        <f>'Mov. Tierra'!G26</f>
        <v>58896.670906327272</v>
      </c>
      <c r="I7" s="218"/>
      <c r="J7" s="197"/>
    </row>
    <row r="8" spans="1:10" ht="12.75" customHeight="1" x14ac:dyDescent="0.25">
      <c r="A8" s="266">
        <v>4</v>
      </c>
      <c r="B8" s="120" t="s">
        <v>26</v>
      </c>
      <c r="C8" s="121" t="str">
        <f>'Mov. Tierra'!$B$4</f>
        <v>1 - Movimiento de Tierra</v>
      </c>
      <c r="D8" s="122" t="str">
        <f>VLOOKUP($B8,'Mov. Tierra'!$A$6:$H$73,2,FALSE)</f>
        <v>Exctracción a mano y retiro de suelos (500m)</v>
      </c>
      <c r="E8" s="120" t="str">
        <f>VLOOKUP($B8,'Mov. Tierra'!$A$6:$H$73,8,FALSE)</f>
        <v>m3</v>
      </c>
      <c r="F8" s="268">
        <f>VLOOKUP($B8,'Mov. Tierra'!$A$6:$H$73,7,FALSE)</f>
        <v>37817.508921834189</v>
      </c>
      <c r="G8" s="264"/>
      <c r="H8" s="217">
        <f>'Mov. Tierra'!G34</f>
        <v>35302.522621563636</v>
      </c>
      <c r="I8" s="217">
        <f>'Mov. Tierra'!G36</f>
        <v>2514.9863002705561</v>
      </c>
      <c r="J8" s="197"/>
    </row>
    <row r="9" spans="1:10" ht="12.75" customHeight="1" x14ac:dyDescent="0.25">
      <c r="A9" s="266">
        <v>5</v>
      </c>
      <c r="B9" s="123" t="s">
        <v>25</v>
      </c>
      <c r="C9" s="124" t="str">
        <f>'Mov. Tierra'!$B$4</f>
        <v>1 - Movimiento de Tierra</v>
      </c>
      <c r="D9" s="125" t="str">
        <f>VLOOKUP($B9,'Mov. Tierra'!$A$6:$H$73,2,FALSE)</f>
        <v>Desmonte y terraplen a mano y máquina</v>
      </c>
      <c r="E9" s="123" t="str">
        <f>VLOOKUP($B9,'Mov. Tierra'!$A$6:$H$73,8,FALSE)</f>
        <v>m3</v>
      </c>
      <c r="F9" s="269">
        <f>VLOOKUP($B9,'Mov. Tierra'!$A$6:$H$73,7,FALSE)</f>
        <v>23851.060869898898</v>
      </c>
      <c r="G9" s="265"/>
      <c r="H9" s="218">
        <f>'Mov. Tierra'!G43</f>
        <v>17739.961116363636</v>
      </c>
      <c r="I9" s="218">
        <f>'Mov. Tierra'!G45</f>
        <v>6111.0997535352626</v>
      </c>
      <c r="J9" s="197"/>
    </row>
    <row r="10" spans="1:10" ht="12.75" customHeight="1" x14ac:dyDescent="0.25">
      <c r="A10" s="266">
        <v>6</v>
      </c>
      <c r="B10" s="120" t="s">
        <v>24</v>
      </c>
      <c r="C10" s="121" t="str">
        <f>'Mov. Tierra'!$B$4</f>
        <v>1 - Movimiento de Tierra</v>
      </c>
      <c r="D10" s="122" t="str">
        <f>VLOOKUP($B10,'Mov. Tierra'!$A$6:$H$73,2,FALSE)</f>
        <v>Replanteo y compactación a mano</v>
      </c>
      <c r="E10" s="120" t="str">
        <f>VLOOKUP($B10,'Mov. Tierra'!$A$6:$H$73,8,FALSE)</f>
        <v>m3</v>
      </c>
      <c r="F10" s="268">
        <f>VLOOKUP($B10,'Mov. Tierra'!$A$6:$H$73,7,FALSE)</f>
        <v>21585.444500361464</v>
      </c>
      <c r="G10" s="264"/>
      <c r="H10" s="217">
        <f>'Mov. Tierra'!G52</f>
        <v>19070.458200090907</v>
      </c>
      <c r="I10" s="217">
        <f>'Mov. Tierra'!G54</f>
        <v>2514.9863002705561</v>
      </c>
      <c r="J10" s="197"/>
    </row>
    <row r="11" spans="1:10" ht="12.75" customHeight="1" x14ac:dyDescent="0.25">
      <c r="A11" s="266">
        <v>7</v>
      </c>
      <c r="B11" s="123" t="s">
        <v>23</v>
      </c>
      <c r="C11" s="124" t="str">
        <f>'Mov. Tierra'!$B$4</f>
        <v>1 - Movimiento de Tierra</v>
      </c>
      <c r="D11" s="125" t="str">
        <f>VLOOKUP($B11,'Mov. Tierra'!$A$6:$H$73,2,FALSE)</f>
        <v>Excavación a máq. p/obras de saneamientos</v>
      </c>
      <c r="E11" s="123" t="str">
        <f>VLOOKUP($B11,'Mov. Tierra'!$A$6:$H$73,8,FALSE)</f>
        <v>m3</v>
      </c>
      <c r="F11" s="269">
        <f>VLOOKUP($B11,'Mov. Tierra'!$A$6:$H$73,7,FALSE)</f>
        <v>5855.9028370152919</v>
      </c>
      <c r="G11" s="265"/>
      <c r="H11" s="218">
        <f>'Mov. Tierra'!G61</f>
        <v>1454.6768115418183</v>
      </c>
      <c r="I11" s="218">
        <f>'Mov. Tierra'!G63</f>
        <v>4401.2260254734738</v>
      </c>
      <c r="J11" s="197"/>
    </row>
    <row r="12" spans="1:10" ht="12.75" customHeight="1" x14ac:dyDescent="0.25">
      <c r="A12" s="266">
        <v>8</v>
      </c>
      <c r="B12" s="120" t="s">
        <v>22</v>
      </c>
      <c r="C12" s="121" t="str">
        <f>'Mov. Tierra'!$B$4</f>
        <v>1 - Movimiento de Tierra</v>
      </c>
      <c r="D12" s="122" t="str">
        <f>VLOOKUP($B12,'Mov. Tierra'!$A$6:$H$73,2,FALSE)</f>
        <v>Relleno a máq.  p/obras de saneamientos</v>
      </c>
      <c r="E12" s="120" t="str">
        <f>VLOOKUP($B12,'Mov. Tierra'!$A$6:$H$73,8,FALSE)</f>
        <v>m3</v>
      </c>
      <c r="F12" s="268">
        <f>VLOOKUP($B12,'Mov. Tierra'!$A$6:$H$73,7,FALSE)</f>
        <v>2118.949538079507</v>
      </c>
      <c r="G12" s="264"/>
      <c r="H12" s="217">
        <f>'Mov. Tierra'!G70</f>
        <v>443.49902790909096</v>
      </c>
      <c r="I12" s="217">
        <f>'Mov. Tierra'!G72+'Mov. Tierra'!G73</f>
        <v>1675.4505101704162</v>
      </c>
      <c r="J12" s="197"/>
    </row>
    <row r="13" spans="1:10" ht="12.75" customHeight="1" x14ac:dyDescent="0.25">
      <c r="A13" s="266">
        <v>9</v>
      </c>
      <c r="B13" s="123" t="s">
        <v>21</v>
      </c>
      <c r="C13" s="124" t="str">
        <f>Fundaciones!$B$4</f>
        <v>2 - Fundaciones</v>
      </c>
      <c r="D13" s="125" t="str">
        <f>VLOOKUP($B13,Fundaciones!$A$6:$H$54,2,FALSE)</f>
        <v>Hº de limpieza - e = 5 cm</v>
      </c>
      <c r="E13" s="123" t="str">
        <f>VLOOKUP($B13,Fundaciones!$A$6:$H$54,8,FALSE)</f>
        <v>m2</v>
      </c>
      <c r="F13" s="269">
        <f>VLOOKUP($B13,Fundaciones!$A$6:$H$54,7,FALSE)</f>
        <v>11852.041883389023</v>
      </c>
      <c r="G13" s="265">
        <f>Fundaciones!G9+Fundaciones!G10+Fundaciones!G11</f>
        <v>8097.9670834927674</v>
      </c>
      <c r="H13" s="218">
        <f>Fundaciones!G13</f>
        <v>3547.9922232727276</v>
      </c>
      <c r="I13" s="218">
        <f>Fundaciones!G15</f>
        <v>206.08257662352909</v>
      </c>
      <c r="J13" s="197"/>
    </row>
    <row r="14" spans="1:10" ht="12.75" customHeight="1" x14ac:dyDescent="0.25">
      <c r="A14" s="266">
        <v>10</v>
      </c>
      <c r="B14" s="120" t="s">
        <v>20</v>
      </c>
      <c r="C14" s="121" t="str">
        <f>Fundaciones!$B$4</f>
        <v>2 - Fundaciones</v>
      </c>
      <c r="D14" s="122" t="str">
        <f>VLOOKUP($B14,Fundaciones!$A$6:$H$54,2,FALSE)</f>
        <v>Hº Aº bases aisladas</v>
      </c>
      <c r="E14" s="120" t="str">
        <f>VLOOKUP($B14,Fundaciones!$A$6:$H$54,8,FALSE)</f>
        <v>m3</v>
      </c>
      <c r="F14" s="268">
        <f>VLOOKUP($B14,Fundaciones!$A$6:$H$54,7,FALSE)</f>
        <v>681804.82492512092</v>
      </c>
      <c r="G14" s="264">
        <f>Fundaciones!G21+Fundaciones!G22+Fundaciones!G23+Fundaciones!G24</f>
        <v>489522.67982391769</v>
      </c>
      <c r="H14" s="217">
        <f>Fundaciones!G26</f>
        <v>180947.60338690909</v>
      </c>
      <c r="I14" s="217">
        <f>Fundaciones!G28</f>
        <v>11334.541714294099</v>
      </c>
      <c r="J14" s="197"/>
    </row>
    <row r="15" spans="1:10" ht="12.75" customHeight="1" x14ac:dyDescent="0.25">
      <c r="A15" s="266">
        <v>11</v>
      </c>
      <c r="B15" s="123" t="s">
        <v>19</v>
      </c>
      <c r="C15" s="124" t="str">
        <f>Fundaciones!$B$4</f>
        <v>2 - Fundaciones</v>
      </c>
      <c r="D15" s="125" t="str">
        <f>VLOOKUP($B15,Fundaciones!$A$6:$H$54,2,FALSE)</f>
        <v>Hº Aº vigas de fundación</v>
      </c>
      <c r="E15" s="123" t="str">
        <f>VLOOKUP($B15,Fundaciones!$A$6:$H$54,8,FALSE)</f>
        <v>m3</v>
      </c>
      <c r="F15" s="269">
        <f>VLOOKUP($B15,Fundaciones!$A$6:$H$54,7,FALSE)</f>
        <v>851554.90454047779</v>
      </c>
      <c r="G15" s="265">
        <f>Fundaciones!G34+Fundaciones!G35+Fundaciones!G36+Fundaciones!G37</f>
        <v>591860.90719709278</v>
      </c>
      <c r="H15" s="218">
        <f>Fundaciones!G39</f>
        <v>248359.45562909089</v>
      </c>
      <c r="I15" s="218">
        <f>Fundaciones!G41</f>
        <v>11334.541714294099</v>
      </c>
      <c r="J15" s="197"/>
    </row>
    <row r="16" spans="1:10" ht="12.75" customHeight="1" x14ac:dyDescent="0.25">
      <c r="A16" s="266">
        <v>12</v>
      </c>
      <c r="B16" s="120" t="s">
        <v>18</v>
      </c>
      <c r="C16" s="121" t="str">
        <f>Fundaciones!$B$4</f>
        <v>2 - Fundaciones</v>
      </c>
      <c r="D16" s="122" t="str">
        <f>VLOOKUP($B16,Fundaciones!$A$6:$H$54,2,FALSE)</f>
        <v>Hº Aº platea de fundación</v>
      </c>
      <c r="E16" s="120" t="str">
        <f>VLOOKUP($B16,Fundaciones!$A$6:$H$54,8,FALSE)</f>
        <v>m3</v>
      </c>
      <c r="F16" s="268">
        <f>VLOOKUP($B16,Fundaciones!$A$6:$H$54,7,FALSE)</f>
        <v>852932.29865776072</v>
      </c>
      <c r="G16" s="264">
        <f>Fundaciones!G47+Fundaciones!G48+Fundaciones!G49+Fundaciones!G50</f>
        <v>624726.73229592119</v>
      </c>
      <c r="H16" s="217">
        <f>Fundaciones!G52</f>
        <v>216871.02464754545</v>
      </c>
      <c r="I16" s="217">
        <f>Fundaciones!G54</f>
        <v>11334.541714294099</v>
      </c>
      <c r="J16" s="197"/>
    </row>
    <row r="17" spans="1:10" ht="12.75" customHeight="1" x14ac:dyDescent="0.25">
      <c r="A17" s="266">
        <v>13</v>
      </c>
      <c r="B17" s="123" t="s">
        <v>17</v>
      </c>
      <c r="C17" s="124" t="str">
        <f>'Estruc. Resistente'!$B$4</f>
        <v>3 - Estructura Resistente</v>
      </c>
      <c r="D17" s="125" t="str">
        <f>VLOOKUP($B17,'Estruc. Resistente'!$A$6:$H$146,2,FALSE)</f>
        <v xml:space="preserve">Estructura de Hº Aº </v>
      </c>
      <c r="E17" s="123" t="str">
        <f>VLOOKUP($B17,'Estruc. Resistente'!$A$6:$H$146,8,FALSE)</f>
        <v>m3</v>
      </c>
      <c r="F17" s="269">
        <f>VLOOKUP($B17,'Estruc. Resistente'!$A$6:$H$146,7,FALSE)</f>
        <v>1459917.7276214284</v>
      </c>
      <c r="G17" s="265">
        <f>'Estruc. Resistente'!G9+'Estruc. Resistente'!G10+'Estruc. Resistente'!G11+'Estruc. Resistente'!G12+'Estruc. Resistente'!G13</f>
        <v>1108119.3473002519</v>
      </c>
      <c r="H17" s="218">
        <f>'Estruc. Resistente'!G15</f>
        <v>341494.25149</v>
      </c>
      <c r="I17" s="218">
        <f>'Estruc. Resistente'!G17</f>
        <v>10304.128831176455</v>
      </c>
      <c r="J17" s="197"/>
    </row>
    <row r="18" spans="1:10" ht="12.75" customHeight="1" x14ac:dyDescent="0.25">
      <c r="A18" s="266">
        <v>14</v>
      </c>
      <c r="B18" s="120" t="s">
        <v>16</v>
      </c>
      <c r="C18" s="121" t="str">
        <f>'Estruc. Resistente'!$B$4</f>
        <v>3 - Estructura Resistente</v>
      </c>
      <c r="D18" s="122" t="str">
        <f>VLOOKUP($B18,'Estruc. Resistente'!$A$6:$H$146,2,FALSE)</f>
        <v>Estr. de Hº Aº Columna resistente</v>
      </c>
      <c r="E18" s="120" t="str">
        <f>VLOOKUP($B18,'Estruc. Resistente'!$A$6:$H$146,8,FALSE)</f>
        <v>m3</v>
      </c>
      <c r="F18" s="268">
        <f>VLOOKUP($B18,'Estruc. Resistente'!$A$6:$H$146,7,FALSE)</f>
        <v>1368856.8437458451</v>
      </c>
      <c r="G18" s="264">
        <f>'Estruc. Resistente'!G23+'Estruc. Resistente'!G24+'Estruc. Resistente'!G25+'Estruc. Resistente'!G26+'Estruc. Resistente'!G27</f>
        <v>1028145.9391223958</v>
      </c>
      <c r="H18" s="217">
        <f>'Estruc. Resistente'!G29</f>
        <v>330406.7757922727</v>
      </c>
      <c r="I18" s="217">
        <f>'Estruc. Resistente'!G31</f>
        <v>10304.128831176455</v>
      </c>
      <c r="J18" s="197"/>
    </row>
    <row r="19" spans="1:10" ht="12.75" customHeight="1" x14ac:dyDescent="0.25">
      <c r="A19" s="266">
        <v>15</v>
      </c>
      <c r="B19" s="123" t="s">
        <v>15</v>
      </c>
      <c r="C19" s="124" t="str">
        <f>'Estruc. Resistente'!$B$4</f>
        <v>3 - Estructura Resistente</v>
      </c>
      <c r="D19" s="125" t="str">
        <f>VLOOKUP($B19,'Estruc. Resistente'!$A$6:$H$146,2,FALSE)</f>
        <v>Estr. de Hº Aº Vigas resistentes</v>
      </c>
      <c r="E19" s="123" t="str">
        <f>VLOOKUP($B19,'Estruc. Resistente'!$A$6:$H$146,8,FALSE)</f>
        <v>m3</v>
      </c>
      <c r="F19" s="269">
        <f>VLOOKUP($B19,'Estruc. Resistente'!$A$6:$H$146,7,FALSE)</f>
        <v>1272646.3984335738</v>
      </c>
      <c r="G19" s="265">
        <f>'Estruc. Resistente'!G37+'Estruc. Resistente'!G38+'Estruc. Resistente'!G39+'Estruc. Resistente'!G40+'Estruc. Resistente'!G41</f>
        <v>928831.00061476079</v>
      </c>
      <c r="H19" s="218">
        <f>'Estruc. Resistente'!G43</f>
        <v>333511.26898763637</v>
      </c>
      <c r="I19" s="218">
        <f>'Estruc. Resistente'!G45</f>
        <v>10304.128831176455</v>
      </c>
      <c r="J19" s="197"/>
    </row>
    <row r="20" spans="1:10" ht="12.75" customHeight="1" x14ac:dyDescent="0.25">
      <c r="A20" s="266">
        <v>16</v>
      </c>
      <c r="B20" s="120" t="s">
        <v>14</v>
      </c>
      <c r="C20" s="121" t="str">
        <f>'Estruc. Resistente'!$B$4</f>
        <v>3 - Estructura Resistente</v>
      </c>
      <c r="D20" s="122" t="str">
        <f>VLOOKUP($B20,'Estruc. Resistente'!$A$6:$H$146,2,FALSE)</f>
        <v>Estr. de Hº Aº Vigas y columnas encad.</v>
      </c>
      <c r="E20" s="120" t="str">
        <f>VLOOKUP($B20,'Estruc. Resistente'!$A$6:$H$146,8,FALSE)</f>
        <v>m3</v>
      </c>
      <c r="F20" s="268">
        <f>VLOOKUP($B20,'Estruc. Resistente'!$A$6:$H$146,7,FALSE)</f>
        <v>1337775.5452098567</v>
      </c>
      <c r="G20" s="264">
        <f>'Estruc. Resistente'!G51+'Estruc. Resistente'!G52+'Estruc. Resistente'!G53+'Estruc. Resistente'!G54+'Estruc. Resistente'!G55</f>
        <v>956706.22904668027</v>
      </c>
      <c r="H20" s="217">
        <f>'Estruc. Resistente'!G57</f>
        <v>370765.187332</v>
      </c>
      <c r="I20" s="217">
        <f>'Estruc. Resistente'!G59</f>
        <v>10304.128831176455</v>
      </c>
      <c r="J20" s="197"/>
    </row>
    <row r="21" spans="1:10" ht="12.75" customHeight="1" x14ac:dyDescent="0.25">
      <c r="A21" s="266">
        <v>17</v>
      </c>
      <c r="B21" s="123" t="s">
        <v>13</v>
      </c>
      <c r="C21" s="124" t="str">
        <f>'Estruc. Resistente'!$B$4</f>
        <v>3 - Estructura Resistente</v>
      </c>
      <c r="D21" s="125" t="str">
        <f>VLOOKUP($B21,'Estruc. Resistente'!$A$6:$H$146,2,FALSE)</f>
        <v>Estr. de Hº Aº Losa maciza e = 10 cm</v>
      </c>
      <c r="E21" s="123" t="str">
        <f>VLOOKUP($B21,'Estruc. Resistente'!$A$6:$H$146,8,FALSE)</f>
        <v>m3</v>
      </c>
      <c r="F21" s="269">
        <f>VLOOKUP($B21,'Estruc. Resistente'!$A$6:$H$146,7,FALSE)</f>
        <v>965906.95424904709</v>
      </c>
      <c r="G21" s="265">
        <f>'Estruc. Resistente'!G65+'Estruc. Resistente'!G66+'Estruc. Resistente'!G67+'Estruc. Resistente'!G68+'Estruc. Resistente'!G69</f>
        <v>687729.41256077983</v>
      </c>
      <c r="H21" s="218">
        <f>'Estruc. Resistente'!G71</f>
        <v>267873.41285709088</v>
      </c>
      <c r="I21" s="218">
        <f>'Estruc. Resistente'!G73</f>
        <v>10304.128831176455</v>
      </c>
      <c r="J21" s="197"/>
    </row>
    <row r="22" spans="1:10" ht="12.75" customHeight="1" x14ac:dyDescent="0.25">
      <c r="A22" s="266">
        <v>18</v>
      </c>
      <c r="B22" s="120" t="s">
        <v>12</v>
      </c>
      <c r="C22" s="121" t="str">
        <f>'Estruc. Resistente'!$B$4</f>
        <v>3 - Estructura Resistente</v>
      </c>
      <c r="D22" s="122" t="str">
        <f>VLOOKUP($B22,'Estruc. Resistente'!$A$6:$H$146,2,FALSE)</f>
        <v>Estr. de Hº Aº Losa cerám. aliv. c/viguetas</v>
      </c>
      <c r="E22" s="120" t="str">
        <f>VLOOKUP($B22,'Estruc. Resistente'!$A$6:$H$146,8,FALSE)</f>
        <v>m2</v>
      </c>
      <c r="F22" s="268">
        <f>VLOOKUP($B22,'Estruc. Resistente'!$A$6:$H$146,7,FALSE)</f>
        <v>96942.031209498789</v>
      </c>
      <c r="G22" s="264">
        <f>'Estruc. Resistente'!G79+'Estruc. Resistente'!G80+'Estruc. Resistente'!G81+'Estruc. Resistente'!G82+'Estruc. Resistente'!G83+'Estruc. Resistente'!G84+'Estruc. Resistente'!G85</f>
        <v>56174.105425726586</v>
      </c>
      <c r="H22" s="217">
        <f>'Estruc. Resistente'!G87</f>
        <v>39737.512900654547</v>
      </c>
      <c r="I22" s="217">
        <f>'Estruc. Resistente'!G89</f>
        <v>1030.4128831176454</v>
      </c>
      <c r="J22" s="197"/>
    </row>
    <row r="23" spans="1:10" ht="12.75" customHeight="1" x14ac:dyDescent="0.25">
      <c r="A23" s="266">
        <v>19</v>
      </c>
      <c r="B23" s="123" t="s">
        <v>11</v>
      </c>
      <c r="C23" s="124" t="str">
        <f>'Estruc. Resistente'!$B$4</f>
        <v>3 - Estructura Resistente</v>
      </c>
      <c r="D23" s="125" t="str">
        <f>VLOOKUP($B23,'Estruc. Resistente'!$A$6:$H$146,2,FALSE)</f>
        <v xml:space="preserve"> Hº Aº Losa maciza c/encofr. metálico</v>
      </c>
      <c r="E23" s="123" t="str">
        <f>VLOOKUP($B23,'Estruc. Resistente'!$A$6:$H$146,8,FALSE)</f>
        <v>m3</v>
      </c>
      <c r="F23" s="269">
        <f>VLOOKUP($B23,'Estruc. Resistente'!$A$6:$H$146,7,FALSE)</f>
        <v>1035187.0589176009</v>
      </c>
      <c r="G23" s="265">
        <f>'Estruc. Resistente'!G95+'Estruc. Resistente'!G96+'Estruc. Resistente'!G97+'Estruc. Resistente'!G98+'Estruc. Resistente'!G99+'Estruc. Resistente'!G100</f>
        <v>758783.51334096992</v>
      </c>
      <c r="H23" s="218">
        <f>'Estruc. Resistente'!G102</f>
        <v>266099.41674545454</v>
      </c>
      <c r="I23" s="218">
        <f>'Estruc. Resistente'!G104</f>
        <v>10304.128831176455</v>
      </c>
      <c r="J23" s="197"/>
    </row>
    <row r="24" spans="1:10" ht="12.75" customHeight="1" x14ac:dyDescent="0.25">
      <c r="A24" s="266">
        <v>20</v>
      </c>
      <c r="B24" s="120" t="s">
        <v>10</v>
      </c>
      <c r="C24" s="121" t="str">
        <f>'Estruc. Resistente'!$B$4</f>
        <v>3 - Estructura Resistente</v>
      </c>
      <c r="D24" s="122" t="str">
        <f>VLOOKUP($B24,'Estruc. Resistente'!$A$6:$H$146,2,FALSE)</f>
        <v>Estr. de Hº Aº losa maciza e = 15 cm Hº visto</v>
      </c>
      <c r="E24" s="120" t="str">
        <f>VLOOKUP($B24,'Estruc. Resistente'!$A$6:$H$146,8,FALSE)</f>
        <v>m3</v>
      </c>
      <c r="F24" s="268">
        <f>VLOOKUP($B24,'Estruc. Resistente'!$A$6:$H$146,7,FALSE)</f>
        <v>1196677.2009557153</v>
      </c>
      <c r="G24" s="264">
        <f>'Estruc. Resistente'!G110+'Estruc. Resistente'!G111+'Estruc. Resistente'!G112+'Estruc. Resistente'!G113+'Estruc. Resistente'!G114</f>
        <v>918499.65926744777</v>
      </c>
      <c r="H24" s="217">
        <f>'Estruc. Resistente'!G116</f>
        <v>267873.41285709088</v>
      </c>
      <c r="I24" s="217">
        <f>'Estruc. Resistente'!G118</f>
        <v>10304.128831176455</v>
      </c>
      <c r="J24" s="197"/>
    </row>
    <row r="25" spans="1:10" ht="12.75" customHeight="1" x14ac:dyDescent="0.25">
      <c r="A25" s="266">
        <v>21</v>
      </c>
      <c r="B25" s="123" t="s">
        <v>9</v>
      </c>
      <c r="C25" s="124" t="str">
        <f>'Estruc. Resistente'!$B$4</f>
        <v>3 - Estructura Resistente</v>
      </c>
      <c r="D25" s="125" t="str">
        <f>VLOOKUP($B25,'Estruc. Resistente'!$A$6:$H$146,2,FALSE)</f>
        <v>Estr. de Hº Aº Vigas resist. Hº visto</v>
      </c>
      <c r="E25" s="123" t="str">
        <f>VLOOKUP($B25,'Estruc. Resistente'!$A$6:$H$146,8,FALSE)</f>
        <v>m3</v>
      </c>
      <c r="F25" s="269">
        <f>VLOOKUP($B25,'Estruc. Resistente'!$A$6:$H$146,7,FALSE)</f>
        <v>1354394.7972187744</v>
      </c>
      <c r="G25" s="265">
        <f>'Estruc. Resistente'!G124+'Estruc. Resistente'!G125+'Estruc. Resistente'!G126+'Estruc. Resistente'!G127+'Estruc. Resistente'!G128</f>
        <v>1010579.3993999615</v>
      </c>
      <c r="H25" s="218">
        <f>'Estruc. Resistente'!G130</f>
        <v>333511.26898763637</v>
      </c>
      <c r="I25" s="218">
        <f>'Estruc. Resistente'!G132</f>
        <v>10304.128831176455</v>
      </c>
      <c r="J25" s="197"/>
    </row>
    <row r="26" spans="1:10" ht="12.75" customHeight="1" x14ac:dyDescent="0.25">
      <c r="A26" s="266">
        <v>22</v>
      </c>
      <c r="B26" s="120" t="s">
        <v>8</v>
      </c>
      <c r="C26" s="121" t="str">
        <f>'Estruc. Resistente'!$B$4</f>
        <v>3 - Estructura Resistente</v>
      </c>
      <c r="D26" s="122" t="str">
        <f>VLOOKUP($B26,'Estruc. Resistente'!$A$6:$H$146,2,FALSE)</f>
        <v>Estr. de Hº Aº Columna resist. Hº visto</v>
      </c>
      <c r="E26" s="120" t="str">
        <f>VLOOKUP($B26,'Estruc. Resistente'!$A$6:$H$146,8,FALSE)</f>
        <v>m3</v>
      </c>
      <c r="F26" s="268">
        <f>VLOOKUP($B26,'Estruc. Resistente'!$A$6:$H$146,7,FALSE)</f>
        <v>1712614.0811932459</v>
      </c>
      <c r="G26" s="264">
        <f>'Estruc. Resistente'!G138+'Estruc. Resistente'!G139+'Estruc. Resistente'!G140+'Estruc. Resistente'!G141+'Estruc. Resistente'!G142</f>
        <v>1371903.1765697966</v>
      </c>
      <c r="H26" s="217">
        <f>'Estruc. Resistente'!G144</f>
        <v>330406.7757922727</v>
      </c>
      <c r="I26" s="217">
        <f>'Estruc. Resistente'!G146</f>
        <v>10304.128831176455</v>
      </c>
      <c r="J26" s="197"/>
    </row>
    <row r="27" spans="1:10" ht="12.75" customHeight="1" x14ac:dyDescent="0.25">
      <c r="A27" s="266">
        <v>23</v>
      </c>
      <c r="B27" s="123" t="s">
        <v>940</v>
      </c>
      <c r="C27" s="124" t="str">
        <f>'Cerramientos Ext. e Int.'!$B$4</f>
        <v>4 - Cerramientos Exteriores e Interiores</v>
      </c>
      <c r="D27" s="125" t="str">
        <f>VLOOKUP($B27,'Cerramientos Ext. e Int.'!$A$6:$H$138,2,FALSE)</f>
        <v xml:space="preserve">Mampostería de ladrillo común 0.15 </v>
      </c>
      <c r="E27" s="123" t="str">
        <f>VLOOKUP($B27,'Cerramientos Ext. e Int.'!$A$6:$H$138,8,FALSE)</f>
        <v>m2</v>
      </c>
      <c r="F27" s="269">
        <f>VLOOKUP($B27,'Cerramientos Ext. e Int.'!$A$6:$H$138,7,FALSE)</f>
        <v>37419.26809206311</v>
      </c>
      <c r="G27" s="265">
        <f>'Cerramientos Ext. e Int.'!G9+'Cerramientos Ext. e Int.'!G10+'Cerramientos Ext. e Int.'!G11+'Cerramientos Ext. e Int.'!G12</f>
        <v>21901.260957312203</v>
      </c>
      <c r="H27" s="218">
        <f>'Cerramientos Ext. e Int.'!G14</f>
        <v>15167.666754490909</v>
      </c>
      <c r="I27" s="218">
        <f>'Cerramientos Ext. e Int.'!G16</f>
        <v>350.34038025999939</v>
      </c>
      <c r="J27" s="197"/>
    </row>
    <row r="28" spans="1:10" ht="12.75" customHeight="1" x14ac:dyDescent="0.25">
      <c r="A28" s="266">
        <v>24</v>
      </c>
      <c r="B28" s="120" t="s">
        <v>941</v>
      </c>
      <c r="C28" s="121" t="str">
        <f>'Cerramientos Ext. e Int.'!$B$4</f>
        <v>4 - Cerramientos Exteriores e Interiores</v>
      </c>
      <c r="D28" s="122" t="str">
        <f>VLOOKUP($B28,'Cerramientos Ext. e Int.'!$A$6:$H$138,2,FALSE)</f>
        <v>Mampostería de ladrillo común 0.30</v>
      </c>
      <c r="E28" s="120" t="str">
        <f>VLOOKUP($B28,'Cerramientos Ext. e Int.'!$A$6:$H$138,8,FALSE)</f>
        <v>m3</v>
      </c>
      <c r="F28" s="268">
        <f>VLOOKUP($B28,'Cerramientos Ext. e Int.'!$A$6:$H$138,7,FALSE)</f>
        <v>266970.42659876274</v>
      </c>
      <c r="G28" s="264">
        <f>'Cerramientos Ext. e Int.'!G22+'Cerramientos Ext. e Int.'!G23+'Cerramientos Ext. e Int.'!G24+'Cerramientos Ext. e Int.'!G25</f>
        <v>165151.96747497004</v>
      </c>
      <c r="H28" s="217">
        <f>'Cerramientos Ext. e Int.'!G27</f>
        <v>101117.77836327274</v>
      </c>
      <c r="I28" s="217">
        <f>'Cerramientos Ext. e Int.'!G29</f>
        <v>700.68076051999878</v>
      </c>
      <c r="J28" s="197"/>
    </row>
    <row r="29" spans="1:10" ht="12.75" customHeight="1" x14ac:dyDescent="0.25">
      <c r="A29" s="266">
        <v>25</v>
      </c>
      <c r="B29" s="123" t="s">
        <v>942</v>
      </c>
      <c r="C29" s="124" t="str">
        <f>'Cerramientos Ext. e Int.'!$B$4</f>
        <v>4 - Cerramientos Exteriores e Interiores</v>
      </c>
      <c r="D29" s="125" t="str">
        <f>VLOOKUP($B29,'Cerramientos Ext. e Int.'!$A$6:$H$138,2,FALSE)</f>
        <v>Mampostería de ladrillo común a la vista</v>
      </c>
      <c r="E29" s="123" t="str">
        <f>VLOOKUP($B29,'Cerramientos Ext. e Int.'!$A$6:$H$138,8,FALSE)</f>
        <v>m3</v>
      </c>
      <c r="F29" s="269">
        <f>VLOOKUP($B29,'Cerramientos Ext. e Int.'!$A$6:$H$138,7,FALSE)</f>
        <v>289877.67573654972</v>
      </c>
      <c r="G29" s="265">
        <f>'Cerramientos Ext. e Int.'!G35+'Cerramientos Ext. e Int.'!G36+'Cerramientos Ext. e Int.'!G37+'Cerramientos Ext. e Int.'!G38</f>
        <v>168190.46016242975</v>
      </c>
      <c r="H29" s="218">
        <f>'Cerramientos Ext. e Int.'!G40</f>
        <v>120986.53481360001</v>
      </c>
      <c r="I29" s="218">
        <f>'Cerramientos Ext. e Int.'!G42</f>
        <v>700.68076051999878</v>
      </c>
      <c r="J29" s="197"/>
    </row>
    <row r="30" spans="1:10" ht="12.75" customHeight="1" x14ac:dyDescent="0.25">
      <c r="A30" s="266">
        <v>26</v>
      </c>
      <c r="B30" s="120" t="s">
        <v>943</v>
      </c>
      <c r="C30" s="121" t="str">
        <f>'Cerramientos Ext. e Int.'!$B$4</f>
        <v>4 - Cerramientos Exteriores e Interiores</v>
      </c>
      <c r="D30" s="122" t="str">
        <f>VLOOKUP($B30,'Cerramientos Ext. e Int.'!$A$6:$H$138,2,FALSE)</f>
        <v>Mampostería de ladrillo Cer.  8 x 18 x 30</v>
      </c>
      <c r="E30" s="120" t="str">
        <f>VLOOKUP($B30,'Cerramientos Ext. e Int.'!$A$6:$H$138,8,FALSE)</f>
        <v>m2</v>
      </c>
      <c r="F30" s="268">
        <f>VLOOKUP($B30,'Cerramientos Ext. e Int.'!$A$6:$H$138,7,FALSE)</f>
        <v>24810.968606281651</v>
      </c>
      <c r="G30" s="264">
        <f>'Cerramientos Ext. e Int.'!G48+'Cerramientos Ext. e Int.'!G49+'Cerramientos Ext. e Int.'!G50+'Cerramientos Ext. e Int.'!G51+'Cerramientos Ext. e Int.'!G52</f>
        <v>14847.907415658121</v>
      </c>
      <c r="H30" s="217">
        <f>'Cerramientos Ext. e Int.'!G54</f>
        <v>9756.9786140000015</v>
      </c>
      <c r="I30" s="217">
        <f>'Cerramientos Ext. e Int.'!G56</f>
        <v>206.08257662352909</v>
      </c>
      <c r="J30" s="197"/>
    </row>
    <row r="31" spans="1:10" ht="12.75" customHeight="1" x14ac:dyDescent="0.25">
      <c r="A31" s="266">
        <v>27</v>
      </c>
      <c r="B31" s="123" t="s">
        <v>944</v>
      </c>
      <c r="C31" s="124" t="str">
        <f>'Cerramientos Ext. e Int.'!$B$4</f>
        <v>4 - Cerramientos Exteriores e Interiores</v>
      </c>
      <c r="D31" s="125" t="str">
        <f>VLOOKUP($B31,'Cerramientos Ext. e Int.'!$A$6:$H$138,2,FALSE)</f>
        <v>Mampostería de ladrillo Cer.  12 x 18 x 30</v>
      </c>
      <c r="E31" s="123" t="str">
        <f>VLOOKUP($B31,'Cerramientos Ext. e Int.'!$A$6:$H$138,8,FALSE)</f>
        <v>m2</v>
      </c>
      <c r="F31" s="269">
        <f>VLOOKUP($B31,'Cerramientos Ext. e Int.'!$A$6:$H$138,7,FALSE)</f>
        <v>29815.877239985341</v>
      </c>
      <c r="G31" s="265">
        <f>'Cerramientos Ext. e Int.'!G62+'Cerramientos Ext. e Int.'!G63+'Cerramientos Ext. e Int.'!G64+'Cerramientos Ext. e Int.'!G65</f>
        <v>17532.279621504593</v>
      </c>
      <c r="H31" s="218">
        <f>'Cerramientos Ext. e Int.'!G67</f>
        <v>11974.473753545455</v>
      </c>
      <c r="I31" s="218">
        <f>'Cerramientos Ext. e Int.'!G69</f>
        <v>309.12386493529362</v>
      </c>
      <c r="J31" s="197"/>
    </row>
    <row r="32" spans="1:10" ht="12.75" customHeight="1" x14ac:dyDescent="0.25">
      <c r="A32" s="266">
        <v>28</v>
      </c>
      <c r="B32" s="120" t="s">
        <v>945</v>
      </c>
      <c r="C32" s="121" t="str">
        <f>'Cerramientos Ext. e Int.'!$B$4</f>
        <v>4 - Cerramientos Exteriores e Interiores</v>
      </c>
      <c r="D32" s="122" t="str">
        <f>VLOOKUP($B32,'Cerramientos Ext. e Int.'!$A$6:$H$138,2,FALSE)</f>
        <v>Mampostería de ladrillo Cer.  18 x 18 x 30</v>
      </c>
      <c r="E32" s="120" t="str">
        <f>VLOOKUP($B32,'Cerramientos Ext. e Int.'!$A$6:$H$138,8,FALSE)</f>
        <v>m2</v>
      </c>
      <c r="F32" s="268">
        <f>VLOOKUP($B32,'Cerramientos Ext. e Int.'!$A$6:$H$138,7,FALSE)</f>
        <v>37142.542803129807</v>
      </c>
      <c r="G32" s="264">
        <f>'Cerramientos Ext. e Int.'!G75+'Cerramientos Ext. e Int.'!G76+'Cerramientos Ext. e Int.'!G77+'Cerramientos Ext. e Int.'!G78</f>
        <v>23425.406812610025</v>
      </c>
      <c r="H32" s="217">
        <f>'Cerramientos Ext. e Int.'!G80</f>
        <v>13304.970837272727</v>
      </c>
      <c r="I32" s="217">
        <f>'Cerramientos Ext. e Int.'!G82</f>
        <v>412.16515324705819</v>
      </c>
      <c r="J32" s="197"/>
    </row>
    <row r="33" spans="1:10" ht="12.75" customHeight="1" x14ac:dyDescent="0.25">
      <c r="A33" s="266">
        <v>29</v>
      </c>
      <c r="B33" s="123" t="s">
        <v>946</v>
      </c>
      <c r="C33" s="124" t="str">
        <f>'Cerramientos Ext. e Int.'!$B$4</f>
        <v>4 - Cerramientos Exteriores e Interiores</v>
      </c>
      <c r="D33" s="125" t="str">
        <f>VLOOKUP($B33,'Cerramientos Ext. e Int.'!$A$6:$H$138,2,FALSE)</f>
        <v>Mampostería de ladrillo Cerr. Portante</v>
      </c>
      <c r="E33" s="123" t="str">
        <f>VLOOKUP($B33,'Cerramientos Ext. e Int.'!$A$6:$H$138,8,FALSE)</f>
        <v>m2</v>
      </c>
      <c r="F33" s="269">
        <f>VLOOKUP($B33,'Cerramientos Ext. e Int.'!$A$6:$H$138,7,FALSE)</f>
        <v>35656.595951046518</v>
      </c>
      <c r="G33" s="265">
        <f>'Cerramientos Ext. e Int.'!G88+'Cerramientos Ext. e Int.'!G89+'Cerramientos Ext. e Int.'!G90+'Cerramientos Ext. e Int.'!G91</f>
        <v>21939.459960526736</v>
      </c>
      <c r="H33" s="218">
        <f>'Cerramientos Ext. e Int.'!G93</f>
        <v>13304.970837272727</v>
      </c>
      <c r="I33" s="218">
        <f>'Cerramientos Ext. e Int.'!G95</f>
        <v>412.16515324705819</v>
      </c>
      <c r="J33" s="197"/>
    </row>
    <row r="34" spans="1:10" ht="12.75" customHeight="1" x14ac:dyDescent="0.25">
      <c r="A34" s="266">
        <v>30</v>
      </c>
      <c r="B34" s="120" t="s">
        <v>1849</v>
      </c>
      <c r="C34" s="121" t="str">
        <f>'Cerramientos Ext. e Int.'!$B$4</f>
        <v>4 - Cerramientos Exteriores e Interiores</v>
      </c>
      <c r="D34" s="122" t="str">
        <f>VLOOKUP($B34,'Cerramientos Ext. e Int.'!$A$6:$H$138,2,FALSE)</f>
        <v>Muro bloque de Hº 19 x 19 x 40</v>
      </c>
      <c r="E34" s="120" t="str">
        <f>VLOOKUP($B34,'Cerramientos Ext. e Int.'!$A$6:$H$138,8,FALSE)</f>
        <v>m2</v>
      </c>
      <c r="F34" s="268">
        <f>VLOOKUP($B34,'Cerramientos Ext. e Int.'!$A$6:$H$138,7,FALSE)</f>
        <v>47746.421200950062</v>
      </c>
      <c r="G34" s="264">
        <f>'Cerramientos Ext. e Int.'!G101+'Cerramientos Ext. e Int.'!G102+'Cerramientos Ext. e Int.'!G103+'Cerramientos Ext. e Int.'!G104</f>
        <v>29599.352789361415</v>
      </c>
      <c r="H34" s="217">
        <f>'Cerramientos Ext. e Int.'!G106</f>
        <v>12417.972781454544</v>
      </c>
      <c r="I34" s="217">
        <f>'Cerramientos Ext. e Int.'!G108</f>
        <v>5729.0956301341084</v>
      </c>
      <c r="J34" s="197"/>
    </row>
    <row r="35" spans="1:10" ht="12.75" customHeight="1" x14ac:dyDescent="0.25">
      <c r="A35" s="266">
        <v>31</v>
      </c>
      <c r="B35" s="123" t="s">
        <v>947</v>
      </c>
      <c r="C35" s="124" t="str">
        <f>'Cerramientos Ext. e Int.'!$B$4</f>
        <v>4 - Cerramientos Exteriores e Interiores</v>
      </c>
      <c r="D35" s="125" t="str">
        <f>VLOOKUP($B35,'Cerramientos Ext. e Int.'!$A$6:$H$138,2,FALSE)</f>
        <v>Mamp. de ladr. común visto c/armad. p/Escuela</v>
      </c>
      <c r="E35" s="123" t="str">
        <f>VLOOKUP($B35,'Cerramientos Ext. e Int.'!$A$6:$H$138,8,FALSE)</f>
        <v>m3</v>
      </c>
      <c r="F35" s="269">
        <f>VLOOKUP($B35,'Cerramientos Ext. e Int.'!$A$6:$H$138,7,FALSE)</f>
        <v>332456.00272024068</v>
      </c>
      <c r="G35" s="265">
        <f>'Cerramientos Ext. e Int.'!G114+'Cerramientos Ext. e Int.'!G115+'Cerramientos Ext. e Int.'!G116+'Cerramientos Ext. e Int.'!G117+'Cerramientos Ext. e Int.'!G118</f>
        <v>193028.82602975704</v>
      </c>
      <c r="H35" s="218">
        <f>'Cerramientos Ext. e Int.'!G120</f>
        <v>138726.49592996365</v>
      </c>
      <c r="I35" s="218">
        <f>'Cerramientos Ext. e Int.'!G122</f>
        <v>700.68076051999878</v>
      </c>
      <c r="J35" s="197"/>
    </row>
    <row r="36" spans="1:10" ht="12.75" customHeight="1" x14ac:dyDescent="0.25">
      <c r="A36" s="266">
        <v>32</v>
      </c>
      <c r="B36" s="120" t="s">
        <v>948</v>
      </c>
      <c r="C36" s="121" t="str">
        <f>'Cerramientos Ext. e Int.'!$B$4</f>
        <v>4 - Cerramientos Exteriores e Interiores</v>
      </c>
      <c r="D36" s="122" t="str">
        <f>VLOOKUP($B36,'Cerramientos Ext. e Int.'!$A$6:$H$138,2,FALSE)</f>
        <v>Mamp. ladr. común visto c/armad y junta dilat.</v>
      </c>
      <c r="E36" s="120" t="str">
        <f>VLOOKUP($B36,'Cerramientos Ext. e Int.'!$A$6:$H$138,8,FALSE)</f>
        <v>m3</v>
      </c>
      <c r="F36" s="268">
        <f>VLOOKUP($B36,'Cerramientos Ext. e Int.'!$A$6:$H$138,7,FALSE)</f>
        <v>340929.74877809553</v>
      </c>
      <c r="G36" s="264">
        <f>'Cerramientos Ext. e Int.'!G128+'Cerramientos Ext. e Int.'!G129+'Cerramientos Ext. e Int.'!G130+'Cerramientos Ext. e Int.'!G131+'Cerramientos Ext. e Int.'!G132+'Cerramientos Ext. e Int.'!G133+'Cerramientos Ext. e Int.'!G134</f>
        <v>201502.57208761189</v>
      </c>
      <c r="H36" s="217">
        <f>'Cerramientos Ext. e Int.'!G136</f>
        <v>138726.49592996365</v>
      </c>
      <c r="I36" s="217">
        <f>'Cerramientos Ext. e Int.'!G138</f>
        <v>700.68076051999878</v>
      </c>
      <c r="J36" s="197"/>
    </row>
    <row r="37" spans="1:10" ht="12.75" customHeight="1" x14ac:dyDescent="0.25">
      <c r="A37" s="266">
        <v>33</v>
      </c>
      <c r="B37" s="123" t="s">
        <v>960</v>
      </c>
      <c r="C37" s="124" t="str">
        <f>Aislaciones!$B$4</f>
        <v>5 - Aislaciones</v>
      </c>
      <c r="D37" s="125" t="str">
        <f>VLOOKUP($B37,Aislaciones!$A$6:$H$17,2,FALSE)</f>
        <v>Capa aislada de concreto e hidrófugo</v>
      </c>
      <c r="E37" s="123" t="str">
        <f>VLOOKUP($B37,Aislaciones!$A$6:$H$17,8,FALSE)</f>
        <v>m2</v>
      </c>
      <c r="F37" s="269">
        <f>VLOOKUP($B37,Aislaciones!$A$6:$H$17,7,FALSE)</f>
        <v>14522.934423874181</v>
      </c>
      <c r="G37" s="265">
        <f>Aislaciones!G9+Aislaciones!G10+Aislaciones!G11+Aislaciones!G12+Aislaciones!G13</f>
        <v>8753.9997905931341</v>
      </c>
      <c r="H37" s="218">
        <f>Aislaciones!G15</f>
        <v>5055.8889181636359</v>
      </c>
      <c r="I37" s="218">
        <f>Aislaciones!G17</f>
        <v>713.04571511741062</v>
      </c>
      <c r="J37" s="197"/>
    </row>
    <row r="38" spans="1:10" ht="12.75" customHeight="1" x14ac:dyDescent="0.25">
      <c r="A38" s="266">
        <v>34</v>
      </c>
      <c r="B38" s="120" t="s">
        <v>963</v>
      </c>
      <c r="C38" s="121" t="str">
        <f>Revoques!$B$4</f>
        <v>6 - Revoques</v>
      </c>
      <c r="D38" s="122" t="str">
        <f>VLOOKUP($B38,Revoques!$A$6:$H$54,2,FALSE)</f>
        <v>Exteriores a la cal</v>
      </c>
      <c r="E38" s="120" t="str">
        <f>VLOOKUP($B38,Revoques!$A$6:$H$54,8,FALSE)</f>
        <v>m2</v>
      </c>
      <c r="F38" s="268">
        <f>VLOOKUP($B38,Revoques!$A$6:$H$54,7,FALSE)</f>
        <v>26086.069905958309</v>
      </c>
      <c r="G38" s="264">
        <f>Revoques!G9+Revoques!G10+Revoques!G11+Revoques!G12</f>
        <v>5066.8668922695397</v>
      </c>
      <c r="H38" s="217">
        <f>Revoques!G14</f>
        <v>20400.955283818181</v>
      </c>
      <c r="I38" s="217">
        <f>Revoques!G16</f>
        <v>618.24772987058725</v>
      </c>
      <c r="J38" s="197"/>
    </row>
    <row r="39" spans="1:10" ht="12.75" customHeight="1" x14ac:dyDescent="0.25">
      <c r="A39" s="266">
        <v>35</v>
      </c>
      <c r="B39" s="123" t="s">
        <v>964</v>
      </c>
      <c r="C39" s="124" t="str">
        <f>Revoques!$B$4</f>
        <v>6 - Revoques</v>
      </c>
      <c r="D39" s="125" t="str">
        <f>VLOOKUP($B39,Revoques!$A$6:$H$54,2,FALSE)</f>
        <v>Grueso y fino a la cal inter.</v>
      </c>
      <c r="E39" s="123" t="str">
        <f>VLOOKUP($B39,Revoques!$A$6:$H$54,8,FALSE)</f>
        <v>m2</v>
      </c>
      <c r="F39" s="269">
        <f>VLOOKUP($B39,Revoques!$A$6:$H$54,7,FALSE)</f>
        <v>14049.883953939781</v>
      </c>
      <c r="G39" s="265">
        <f>Revoques!G22+Revoques!G23+Revoques!G24</f>
        <v>2612.0678759525085</v>
      </c>
      <c r="H39" s="218">
        <f>Revoques!G26</f>
        <v>11087.475697727274</v>
      </c>
      <c r="I39" s="218">
        <f>Revoques!G28</f>
        <v>350.34038025999939</v>
      </c>
      <c r="J39" s="197"/>
    </row>
    <row r="40" spans="1:10" ht="12.75" customHeight="1" x14ac:dyDescent="0.25">
      <c r="A40" s="266">
        <v>36</v>
      </c>
      <c r="B40" s="120" t="s">
        <v>965</v>
      </c>
      <c r="C40" s="121" t="str">
        <f>Revoques!$B$4</f>
        <v>6 - Revoques</v>
      </c>
      <c r="D40" s="122" t="str">
        <f>VLOOKUP($B40,Revoques!$A$6:$H$54,2,FALSE)</f>
        <v>Grueso reforzado b/revestimiento</v>
      </c>
      <c r="E40" s="120" t="str">
        <f>VLOOKUP($B40,Revoques!$A$6:$H$54,8,FALSE)</f>
        <v>m2</v>
      </c>
      <c r="F40" s="268">
        <f>VLOOKUP($B40,Revoques!$A$6:$H$54,7,FALSE)</f>
        <v>14476.225270219502</v>
      </c>
      <c r="G40" s="264">
        <f>Revoques!G34+Revoques!G35+Revoques!G36+Revoques!G37</f>
        <v>4389.5145336218548</v>
      </c>
      <c r="H40" s="217">
        <f>Revoques!G39</f>
        <v>9756.9786140000015</v>
      </c>
      <c r="I40" s="217">
        <f>Revoques!G41</f>
        <v>329.73212259764654</v>
      </c>
      <c r="J40" s="197"/>
    </row>
    <row r="41" spans="1:10" ht="12.75" customHeight="1" x14ac:dyDescent="0.25">
      <c r="A41" s="266">
        <v>37</v>
      </c>
      <c r="B41" s="123" t="s">
        <v>966</v>
      </c>
      <c r="C41" s="124" t="str">
        <f>Revoques!$B$4</f>
        <v>6 - Revoques</v>
      </c>
      <c r="D41" s="125" t="str">
        <f>VLOOKUP($B41,Revoques!$A$6:$H$54,2,FALSE)</f>
        <v>Interior de yeso s/mampostería</v>
      </c>
      <c r="E41" s="123" t="str">
        <f>VLOOKUP($B41,Revoques!$A$6:$H$54,8,FALSE)</f>
        <v>m2</v>
      </c>
      <c r="F41" s="269">
        <f>VLOOKUP($B41,Revoques!$A$6:$H$54,7,FALSE)</f>
        <v>36478.707241422111</v>
      </c>
      <c r="G41" s="265">
        <f>Revoques!G47+Revoques!G48+Revoques!G49+Revoques!G50</f>
        <v>24772.983813824256</v>
      </c>
      <c r="H41" s="218">
        <f>Revoques!G52</f>
        <v>11087.475697727274</v>
      </c>
      <c r="I41" s="218">
        <f>Revoques!G54</f>
        <v>618.24772987058725</v>
      </c>
      <c r="J41" s="197"/>
    </row>
    <row r="42" spans="1:10" ht="12.75" customHeight="1" x14ac:dyDescent="0.25">
      <c r="A42" s="266">
        <v>38</v>
      </c>
      <c r="B42" s="120" t="s">
        <v>972</v>
      </c>
      <c r="C42" s="121" t="str">
        <f>Solados!$B$4</f>
        <v>7 - Solados</v>
      </c>
      <c r="D42" s="122" t="str">
        <f>VLOOKUP($B42,Solados!$A$6:$H$111,2,FALSE)</f>
        <v>Contrapisos de cascote</v>
      </c>
      <c r="E42" s="120" t="str">
        <f>VLOOKUP($B42,Solados!$A$6:$H$111,8,FALSE)</f>
        <v>m2</v>
      </c>
      <c r="F42" s="268">
        <f>VLOOKUP($B42,Solados!$A$6:$H$111,7,FALSE)</f>
        <v>16487.481280108943</v>
      </c>
      <c r="G42" s="264">
        <f>Solados!G9+Solados!G10+Solados!G11</f>
        <v>9454.1645828875553</v>
      </c>
      <c r="H42" s="217">
        <f>Solados!G13</f>
        <v>6208.986390727272</v>
      </c>
      <c r="I42" s="217">
        <f>Solados!G15</f>
        <v>824.33030649411637</v>
      </c>
      <c r="J42" s="197"/>
    </row>
    <row r="43" spans="1:10" ht="12.75" customHeight="1" x14ac:dyDescent="0.25">
      <c r="A43" s="266">
        <v>39</v>
      </c>
      <c r="B43" s="123" t="s">
        <v>973</v>
      </c>
      <c r="C43" s="124" t="str">
        <f>Solados!$B$4</f>
        <v>7 - Solados</v>
      </c>
      <c r="D43" s="125" t="str">
        <f>VLOOKUP($B43,Solados!$A$6:$H$111,2,FALSE)</f>
        <v>Contrapisos sobre losa e=5cm</v>
      </c>
      <c r="E43" s="123" t="str">
        <f>VLOOKUP($B43,Solados!$A$6:$H$111,8,FALSE)</f>
        <v>m2</v>
      </c>
      <c r="F43" s="269">
        <f>VLOOKUP($B43,Solados!$A$6:$H$111,7,FALSE)</f>
        <v>7718.0057326364604</v>
      </c>
      <c r="G43" s="265">
        <f>Solados!G21+Solados!G22+Solados!G23</f>
        <v>3551.7657794931456</v>
      </c>
      <c r="H43" s="218">
        <f>Solados!G25</f>
        <v>3547.9922232727276</v>
      </c>
      <c r="I43" s="218">
        <f>Solados!G27</f>
        <v>618.24772987058725</v>
      </c>
      <c r="J43" s="197"/>
    </row>
    <row r="44" spans="1:10" ht="12.75" customHeight="1" x14ac:dyDescent="0.25">
      <c r="A44" s="266">
        <v>40</v>
      </c>
      <c r="B44" s="120" t="s">
        <v>974</v>
      </c>
      <c r="C44" s="121" t="str">
        <f>Solados!$B$4</f>
        <v>7 - Solados</v>
      </c>
      <c r="D44" s="122" t="str">
        <f>VLOOKUP($B44,Solados!$A$6:$H$111,2,FALSE)</f>
        <v>Mosaico granito pulido  en obra</v>
      </c>
      <c r="E44" s="120" t="str">
        <f>VLOOKUP($B44,Solados!$A$6:$H$111,8,FALSE)</f>
        <v>m2</v>
      </c>
      <c r="F44" s="268">
        <f>VLOOKUP($B44,Solados!$A$6:$H$111,7,FALSE)</f>
        <v>51592.643890548592</v>
      </c>
      <c r="G44" s="264">
        <f>Solados!G33+Solados!G34+Solados!G35+Solados!G36</f>
        <v>25790.639146519938</v>
      </c>
      <c r="H44" s="217">
        <f>Solados!G38</f>
        <v>22174.951395454547</v>
      </c>
      <c r="I44" s="217">
        <f>Solados!G40</f>
        <v>3627.0533485741121</v>
      </c>
      <c r="J44" s="197"/>
    </row>
    <row r="45" spans="1:10" ht="12.75" customHeight="1" x14ac:dyDescent="0.25">
      <c r="A45" s="266">
        <v>41</v>
      </c>
      <c r="B45" s="123" t="s">
        <v>975</v>
      </c>
      <c r="C45" s="124" t="str">
        <f>Solados!$B$4</f>
        <v>7 - Solados</v>
      </c>
      <c r="D45" s="125" t="str">
        <f>VLOOKUP($B45,Solados!$A$6:$H$111,2,FALSE)</f>
        <v>Mosaico calcáreo</v>
      </c>
      <c r="E45" s="123" t="str">
        <f>VLOOKUP($B45,Solados!$A$6:$H$111,8,FALSE)</f>
        <v>m2</v>
      </c>
      <c r="F45" s="269">
        <f>VLOOKUP($B45,Solados!$A$6:$H$111,7,FALSE)</f>
        <v>34242.523588760734</v>
      </c>
      <c r="G45" s="265">
        <f>Solados!G46+Solados!G47+Solados!G48+Solados!G49</f>
        <v>16336.103688576824</v>
      </c>
      <c r="H45" s="218">
        <f>Solados!G51</f>
        <v>15078.96694890909</v>
      </c>
      <c r="I45" s="218">
        <f>Solados!G53</f>
        <v>2827.452951274819</v>
      </c>
      <c r="J45" s="197"/>
    </row>
    <row r="46" spans="1:10" ht="12.75" customHeight="1" x14ac:dyDescent="0.25">
      <c r="A46" s="266">
        <v>42</v>
      </c>
      <c r="B46" s="120" t="s">
        <v>976</v>
      </c>
      <c r="C46" s="121" t="str">
        <f>Solados!$B$4</f>
        <v>7 - Solados</v>
      </c>
      <c r="D46" s="122" t="str">
        <f>VLOOKUP($B46,Solados!$A$6:$H$111,2,FALSE)</f>
        <v>Piso y zócalos cerámicos esmaltado</v>
      </c>
      <c r="E46" s="120" t="str">
        <f>VLOOKUP($B46,Solados!$A$6:$H$111,8,FALSE)</f>
        <v>m2</v>
      </c>
      <c r="F46" s="268">
        <f>VLOOKUP($B46,Solados!$A$6:$H$111,7,FALSE)</f>
        <v>19294.818284116227</v>
      </c>
      <c r="G46" s="264">
        <f>Solados!G57+Solados!G58+Solados!G59</f>
        <v>8701.9873853617082</v>
      </c>
      <c r="H46" s="217">
        <f>Solados!G61</f>
        <v>8869.9805581818182</v>
      </c>
      <c r="I46" s="217">
        <f>Solados!G63</f>
        <v>1722.8503405727029</v>
      </c>
      <c r="J46" s="197"/>
    </row>
    <row r="47" spans="1:10" ht="12.75" customHeight="1" x14ac:dyDescent="0.25">
      <c r="A47" s="266">
        <v>43</v>
      </c>
      <c r="B47" s="123" t="s">
        <v>977</v>
      </c>
      <c r="C47" s="124" t="str">
        <f>Solados!$B$4</f>
        <v>7 - Solados</v>
      </c>
      <c r="D47" s="125" t="str">
        <f>VLOOKUP($B47,Solados!$A$6:$H$111,2,FALSE)</f>
        <v>Piso y zócalo cerámico incl. carpeta</v>
      </c>
      <c r="E47" s="123" t="str">
        <f>VLOOKUP($B47,Solados!$A$6:$H$111,8,FALSE)</f>
        <v>m2</v>
      </c>
      <c r="F47" s="269">
        <f>VLOOKUP($B47,Solados!$A$6:$H$111,7,FALSE)</f>
        <v>34756.372325677366</v>
      </c>
      <c r="G47" s="265">
        <f>Solados!G69+Solados!G70+Solados!G71+Solados!G72+Solados!G73</f>
        <v>17966.077014455983</v>
      </c>
      <c r="H47" s="218">
        <f>Solados!G75</f>
        <v>15965.965004727273</v>
      </c>
      <c r="I47" s="218">
        <f>Solados!G77</f>
        <v>824.33030649411637</v>
      </c>
      <c r="J47" s="197"/>
    </row>
    <row r="48" spans="1:10" ht="12.75" customHeight="1" x14ac:dyDescent="0.25">
      <c r="A48" s="266">
        <v>44</v>
      </c>
      <c r="B48" s="120" t="s">
        <v>978</v>
      </c>
      <c r="C48" s="121" t="str">
        <f>Solados!$B$4</f>
        <v>7 - Solados</v>
      </c>
      <c r="D48" s="122" t="str">
        <f>VLOOKUP($B48,Solados!$A$6:$H$111,2,FALSE)</f>
        <v>Cemento alisado terminado a la llana</v>
      </c>
      <c r="E48" s="120" t="str">
        <f>VLOOKUP($B48,Solados!$A$6:$H$111,8,FALSE)</f>
        <v>m2</v>
      </c>
      <c r="F48" s="268">
        <f>VLOOKUP($B48,Solados!$A$6:$H$111,7,FALSE)</f>
        <v>22318.051506335949</v>
      </c>
      <c r="G48" s="264">
        <f>Solados!G83+Solados!G84</f>
        <v>10674.574339893652</v>
      </c>
      <c r="H48" s="217">
        <f>Solados!G86</f>
        <v>10643.976669818181</v>
      </c>
      <c r="I48" s="217">
        <f>Solados!G88</f>
        <v>999.50049662411607</v>
      </c>
      <c r="J48" s="197"/>
    </row>
    <row r="49" spans="1:10" ht="12.75" customHeight="1" x14ac:dyDescent="0.25">
      <c r="A49" s="266">
        <v>45</v>
      </c>
      <c r="B49" s="123" t="s">
        <v>979</v>
      </c>
      <c r="C49" s="124" t="str">
        <f>Solados!$B$4</f>
        <v>7 - Solados</v>
      </c>
      <c r="D49" s="125" t="str">
        <f>VLOOKUP($B49,Solados!$A$6:$H$111,2,FALSE)</f>
        <v>Hº Sº fratazado e = 10 cm</v>
      </c>
      <c r="E49" s="123" t="str">
        <f>VLOOKUP($B49,Solados!$A$6:$H$111,8,FALSE)</f>
        <v>m2</v>
      </c>
      <c r="F49" s="269">
        <f>VLOOKUP($B49,Solados!$A$6:$H$111,7,FALSE)</f>
        <v>31294.33019156595</v>
      </c>
      <c r="G49" s="265">
        <f>Solados!G94+Solados!G95</f>
        <v>19619.940638630123</v>
      </c>
      <c r="H49" s="218">
        <f>Solados!G97</f>
        <v>10643.976669818181</v>
      </c>
      <c r="I49" s="218">
        <f>Solados!G99</f>
        <v>1030.4128831176454</v>
      </c>
      <c r="J49" s="197"/>
    </row>
    <row r="50" spans="1:10" ht="12.75" customHeight="1" x14ac:dyDescent="0.25">
      <c r="A50" s="266">
        <v>46</v>
      </c>
      <c r="B50" s="120" t="s">
        <v>980</v>
      </c>
      <c r="C50" s="121" t="str">
        <f>Solados!$B$4</f>
        <v>7 - Solados</v>
      </c>
      <c r="D50" s="122" t="str">
        <f>VLOOKUP($B50,Solados!$A$6:$H$111,2,FALSE)</f>
        <v>Hº Aº fratazado e = 15 cm</v>
      </c>
      <c r="E50" s="120" t="str">
        <f>VLOOKUP($B50,Solados!$A$6:$H$111,8,FALSE)</f>
        <v>m2</v>
      </c>
      <c r="F50" s="268">
        <f>VLOOKUP($B50,Solados!$A$6:$H$111,7,FALSE)</f>
        <v>63922.589109134125</v>
      </c>
      <c r="G50" s="264">
        <f>Solados!G105+Solados!G106+Solados!G107</f>
        <v>49793.287965367286</v>
      </c>
      <c r="H50" s="217">
        <f>Solados!G109</f>
        <v>13304.970837272727</v>
      </c>
      <c r="I50" s="217">
        <f>Solados!G111</f>
        <v>824.33030649411637</v>
      </c>
      <c r="J50" s="197"/>
    </row>
    <row r="51" spans="1:10" ht="12.75" customHeight="1" x14ac:dyDescent="0.25">
      <c r="A51" s="266">
        <v>47</v>
      </c>
      <c r="B51" s="123" t="s">
        <v>991</v>
      </c>
      <c r="C51" s="124" t="str">
        <f>Techos!$B$4</f>
        <v>8 - Techos</v>
      </c>
      <c r="D51" s="125" t="str">
        <f>VLOOKUP($B51,Techos!$A$6:$H$112,2,FALSE)</f>
        <v>Inclinado teja - estruct. madera</v>
      </c>
      <c r="E51" s="123" t="str">
        <f>VLOOKUP($B51,Techos!$A$6:$H$112,8,FALSE)</f>
        <v>m2</v>
      </c>
      <c r="F51" s="269">
        <f>VLOOKUP($B51,Techos!$A$6:$H$112,7,FALSE)</f>
        <v>133562.93251383892</v>
      </c>
      <c r="G51" s="265">
        <f>Techos!G9+Techos!G10+Techos!G11+Techos!G12+Techos!G13+Techos!G14</f>
        <v>88584.283147862196</v>
      </c>
      <c r="H51" s="218">
        <f>Techos!G16</f>
        <v>44349.902790909095</v>
      </c>
      <c r="I51" s="218">
        <f>Techos!G18</f>
        <v>628.74657506763901</v>
      </c>
      <c r="J51" s="197"/>
    </row>
    <row r="52" spans="1:10" ht="12.75" customHeight="1" x14ac:dyDescent="0.25">
      <c r="A52" s="266">
        <v>48</v>
      </c>
      <c r="B52" s="120" t="s">
        <v>992</v>
      </c>
      <c r="C52" s="121" t="str">
        <f>Techos!$B$4</f>
        <v>8 - Techos</v>
      </c>
      <c r="D52" s="122" t="str">
        <f>VLOOKUP($B52,Techos!$A$6:$H$112,2,FALSE)</f>
        <v>Tejas s/losa incl. aislac.</v>
      </c>
      <c r="E52" s="120" t="str">
        <f>VLOOKUP($B52,Techos!$A$6:$H$112,8,FALSE)</f>
        <v>m2</v>
      </c>
      <c r="F52" s="268">
        <f>VLOOKUP($B52,Techos!$A$6:$H$112,7,FALSE)</f>
        <v>84063.811780465257</v>
      </c>
      <c r="G52" s="264">
        <f>Techos!G24+Techos!G25+Techos!G26+Techos!G27+Techos!G28+Techos!G29+Techos!G30</f>
        <v>66840.3536256027</v>
      </c>
      <c r="H52" s="217">
        <f>Techos!G32</f>
        <v>15965.965004727273</v>
      </c>
      <c r="I52" s="217">
        <f>Techos!G34</f>
        <v>1257.493150135278</v>
      </c>
      <c r="J52" s="197"/>
    </row>
    <row r="53" spans="1:10" ht="12.75" customHeight="1" x14ac:dyDescent="0.25">
      <c r="A53" s="266">
        <v>49</v>
      </c>
      <c r="B53" s="123" t="s">
        <v>993</v>
      </c>
      <c r="C53" s="124" t="str">
        <f>Techos!$B$4</f>
        <v>8 - Techos</v>
      </c>
      <c r="D53" s="125" t="str">
        <f>VLOOKUP($B53,Techos!$A$6:$H$112,2,FALSE)</f>
        <v>Inclinado Fº Cº s/estructura metálica</v>
      </c>
      <c r="E53" s="123" t="str">
        <f>VLOOKUP($B53,Techos!$A$6:$H$112,8,FALSE)</f>
        <v>m2</v>
      </c>
      <c r="F53" s="269">
        <f>VLOOKUP($B53,Techos!$A$6:$H$112,7,FALSE)</f>
        <v>77002.914723470443</v>
      </c>
      <c r="G53" s="265">
        <f>(Techos!G40+Techos!G41)</f>
        <v>49135.479898789701</v>
      </c>
      <c r="H53" s="218">
        <f>Techos!G43</f>
        <v>26609.941674545455</v>
      </c>
      <c r="I53" s="218">
        <f>Techos!G45</f>
        <v>1257.493150135278</v>
      </c>
      <c r="J53" s="197"/>
    </row>
    <row r="54" spans="1:10" ht="12.75" customHeight="1" x14ac:dyDescent="0.25">
      <c r="A54" s="266">
        <v>50</v>
      </c>
      <c r="B54" s="120" t="s">
        <v>994</v>
      </c>
      <c r="C54" s="121" t="str">
        <f>Techos!$B$4</f>
        <v>8 - Techos</v>
      </c>
      <c r="D54" s="122" t="str">
        <f>VLOOKUP($B54,Techos!$A$6:$H$112,2,FALSE)</f>
        <v>Inclinado Hº Gº s/estructura metálica</v>
      </c>
      <c r="E54" s="120" t="str">
        <f>VLOOKUP($B54,Techos!$A$6:$H$112,8,FALSE)</f>
        <v>m2</v>
      </c>
      <c r="F54" s="268">
        <f>VLOOKUP($B54,Techos!$A$6:$H$112,7,FALSE)</f>
        <v>77180.699714045943</v>
      </c>
      <c r="G54" s="264">
        <f>Techos!G51+Techos!G52</f>
        <v>49313.264889365208</v>
      </c>
      <c r="H54" s="217">
        <f>Techos!G54</f>
        <v>26609.941674545455</v>
      </c>
      <c r="I54" s="217">
        <f>Techos!G56</f>
        <v>1257.493150135278</v>
      </c>
      <c r="J54" s="197"/>
    </row>
    <row r="55" spans="1:10" ht="12.75" customHeight="1" x14ac:dyDescent="0.25">
      <c r="A55" s="266">
        <v>51</v>
      </c>
      <c r="B55" s="123" t="s">
        <v>995</v>
      </c>
      <c r="C55" s="124" t="str">
        <f>Techos!$B$4</f>
        <v>8 - Techos</v>
      </c>
      <c r="D55" s="125" t="str">
        <f>VLOOKUP($B55,Techos!$A$6:$H$112,2,FALSE)</f>
        <v>Inclinado Hº Gº s/estructura madera</v>
      </c>
      <c r="E55" s="123" t="str">
        <f>VLOOKUP($B55,Techos!$A$6:$H$112,8,FALSE)</f>
        <v>m2</v>
      </c>
      <c r="F55" s="269">
        <f>VLOOKUP($B55,Techos!$A$6:$H$112,7,FALSE)</f>
        <v>63132.016622462012</v>
      </c>
      <c r="G55" s="265">
        <f>Techos!G62+Techos!G63+Techos!G64</f>
        <v>35264.581797781284</v>
      </c>
      <c r="H55" s="218">
        <f>Techos!G66</f>
        <v>26609.941674545455</v>
      </c>
      <c r="I55" s="218">
        <f>Techos!G68</f>
        <v>1257.493150135278</v>
      </c>
      <c r="J55" s="197"/>
    </row>
    <row r="56" spans="1:10" ht="12.75" customHeight="1" x14ac:dyDescent="0.25">
      <c r="A56" s="266">
        <v>52</v>
      </c>
      <c r="B56" s="120" t="s">
        <v>996</v>
      </c>
      <c r="C56" s="121" t="str">
        <f>Techos!$B$4</f>
        <v>8 - Techos</v>
      </c>
      <c r="D56" s="122" t="str">
        <f>VLOOKUP($B56,Techos!$A$6:$H$112,2,FALSE)</f>
        <v>Plano c/aislación s/losa</v>
      </c>
      <c r="E56" s="120" t="str">
        <f>VLOOKUP($B56,Techos!$A$6:$H$112,8,FALSE)</f>
        <v>m2</v>
      </c>
      <c r="F56" s="268">
        <f>VLOOKUP($B56,Techos!$A$6:$H$112,7,FALSE)</f>
        <v>201071.08050700431</v>
      </c>
      <c r="G56" s="264">
        <f>Techos!G74+Techos!G75+Techos!G76+Techos!G77+Techos!G78+Techos!G79+Techos!G80+Techos!G81</f>
        <v>157347.85520933589</v>
      </c>
      <c r="H56" s="217">
        <f>Techos!G83</f>
        <v>35479.922232727273</v>
      </c>
      <c r="I56" s="217">
        <f>Techos!G85</f>
        <v>8243.303064941163</v>
      </c>
      <c r="J56" s="197"/>
    </row>
    <row r="57" spans="1:10" ht="12.75" customHeight="1" x14ac:dyDescent="0.25">
      <c r="A57" s="266">
        <v>53</v>
      </c>
      <c r="B57" s="123" t="s">
        <v>997</v>
      </c>
      <c r="C57" s="124" t="str">
        <f>Techos!$B$4</f>
        <v>8 - Techos</v>
      </c>
      <c r="D57" s="125" t="str">
        <f>VLOOKUP($B57,Techos!$A$6:$H$112,2,FALSE)</f>
        <v>Losa aliv. vigueta cerámica</v>
      </c>
      <c r="E57" s="123" t="str">
        <f>VLOOKUP($B57,Techos!$A$6:$H$112,8,FALSE)</f>
        <v>m2</v>
      </c>
      <c r="F57" s="269">
        <f>VLOOKUP($B57,Techos!$A$6:$H$112,7,FALSE)</f>
        <v>101158.07675378644</v>
      </c>
      <c r="G57" s="265">
        <f>Techos!G91+Techos!G92+Techos!G93+Techos!G94+Techos!G95+Techos!G96+Techos!G97</f>
        <v>51877.62054336186</v>
      </c>
      <c r="H57" s="218">
        <f>Techos!G99</f>
        <v>47631.795597436365</v>
      </c>
      <c r="I57" s="218">
        <f>Techos!G101</f>
        <v>1648.6606129882327</v>
      </c>
      <c r="J57" s="197"/>
    </row>
    <row r="58" spans="1:10" ht="12.75" customHeight="1" x14ac:dyDescent="0.25">
      <c r="A58" s="266">
        <v>54</v>
      </c>
      <c r="B58" s="120" t="s">
        <v>998</v>
      </c>
      <c r="C58" s="121" t="str">
        <f>Techos!$B$4</f>
        <v>8 - Techos</v>
      </c>
      <c r="D58" s="122" t="str">
        <f>VLOOKUP($B58,Techos!$A$6:$H$112,2,FALSE)</f>
        <v>Inclinado Policarb. s/estructura Metálica</v>
      </c>
      <c r="E58" s="120" t="str">
        <f>VLOOKUP($B58,Techos!$A$6:$H$112,8,FALSE)</f>
        <v>m2</v>
      </c>
      <c r="F58" s="268">
        <f>VLOOKUP($B58,Techos!$A$6:$H$112,7,FALSE)</f>
        <v>62834.987138770615</v>
      </c>
      <c r="G58" s="264">
        <f>Techos!G107+Techos!G108</f>
        <v>34967.552314089888</v>
      </c>
      <c r="H58" s="217">
        <f>Techos!G110</f>
        <v>26609.941674545455</v>
      </c>
      <c r="I58" s="217">
        <f>Techos!G112</f>
        <v>1257.493150135278</v>
      </c>
      <c r="J58" s="197"/>
    </row>
    <row r="59" spans="1:10" ht="12.75" customHeight="1" x14ac:dyDescent="0.25">
      <c r="A59" s="266">
        <v>55</v>
      </c>
      <c r="B59" s="123" t="s">
        <v>1007</v>
      </c>
      <c r="C59" s="124" t="str">
        <f>Cielorrasos!$B$4</f>
        <v>9 - Cielorrasos</v>
      </c>
      <c r="D59" s="125" t="str">
        <f>VLOOKUP($B59,Cielorrasos!$A$6:$H$79,2,FALSE)</f>
        <v>Suspendido a la cal</v>
      </c>
      <c r="E59" s="123" t="str">
        <f>VLOOKUP($B59,Cielorrasos!$A$6:$H$79,8,FALSE)</f>
        <v>m2</v>
      </c>
      <c r="F59" s="269">
        <f>VLOOKUP($B59,Cielorrasos!$A$6:$H$79,7,FALSE)</f>
        <v>47997.676801119109</v>
      </c>
      <c r="G59" s="265">
        <f>Cielorrasos!G9+Cielorrasos!G10+Cielorrasos!G11+Cielorrasos!G12+Cielorrasos!G13+Cielorrasos!G14</f>
        <v>20825.239634374524</v>
      </c>
      <c r="H59" s="218">
        <f>Cielorrasos!G16</f>
        <v>26166.442646636366</v>
      </c>
      <c r="I59" s="218">
        <f>Cielorrasos!G18</f>
        <v>1005.9945201082224</v>
      </c>
      <c r="J59" s="197"/>
    </row>
    <row r="60" spans="1:10" ht="12.75" customHeight="1" x14ac:dyDescent="0.25">
      <c r="A60" s="266">
        <v>56</v>
      </c>
      <c r="B60" s="120" t="s">
        <v>1008</v>
      </c>
      <c r="C60" s="121" t="str">
        <f>Cielorrasos!$B$4</f>
        <v>9 - Cielorrasos</v>
      </c>
      <c r="D60" s="122" t="str">
        <f>VLOOKUP($B60,Cielorrasos!$A$6:$H$79,2,FALSE)</f>
        <v>Suspendido de yeso</v>
      </c>
      <c r="E60" s="120" t="str">
        <f>VLOOKUP($B60,Cielorrasos!$A$6:$H$79,8,FALSE)</f>
        <v>m2</v>
      </c>
      <c r="F60" s="268">
        <f>VLOOKUP($B60,Cielorrasos!$A$6:$H$79,7,FALSE)</f>
        <v>68514.541135117906</v>
      </c>
      <c r="G60" s="264">
        <f>Cielorrasos!G24+Cielorrasos!G25+Cielorrasos!G26+Cielorrasos!G27+Cielorrasos!G28+Cielorrasos!G29+Cielorrasos!G30</f>
        <v>41342.103968373318</v>
      </c>
      <c r="H60" s="217">
        <f>Cielorrasos!G32</f>
        <v>26166.442646636366</v>
      </c>
      <c r="I60" s="217">
        <f>Cielorrasos!G34</f>
        <v>1005.9945201082224</v>
      </c>
      <c r="J60" s="197"/>
    </row>
    <row r="61" spans="1:10" ht="12.75" customHeight="1" x14ac:dyDescent="0.25">
      <c r="A61" s="266">
        <v>57</v>
      </c>
      <c r="B61" s="123" t="s">
        <v>1009</v>
      </c>
      <c r="C61" s="124" t="str">
        <f>Cielorrasos!$B$4</f>
        <v>9 - Cielorrasos</v>
      </c>
      <c r="D61" s="125" t="str">
        <f>VLOOKUP($B61,Cielorrasos!$A$6:$H$79,2,FALSE)</f>
        <v>Suspendido de madera machimbrada</v>
      </c>
      <c r="E61" s="123" t="str">
        <f>VLOOKUP($B61,Cielorrasos!$A$6:$H$79,8,FALSE)</f>
        <v>m2</v>
      </c>
      <c r="F61" s="269">
        <f>VLOOKUP($B61,Cielorrasos!$A$6:$H$79,7,FALSE)</f>
        <v>47473.308279636825</v>
      </c>
      <c r="G61" s="265">
        <f>Cielorrasos!G40</f>
        <v>28727.352643164966</v>
      </c>
      <c r="H61" s="218">
        <f>Cielorrasos!G42</f>
        <v>17739.961116363636</v>
      </c>
      <c r="I61" s="218">
        <f>Cielorrasos!G44</f>
        <v>1005.9945201082224</v>
      </c>
      <c r="J61" s="197"/>
    </row>
    <row r="62" spans="1:10" ht="12.75" customHeight="1" x14ac:dyDescent="0.25">
      <c r="A62" s="266">
        <v>58</v>
      </c>
      <c r="B62" s="120" t="s">
        <v>1010</v>
      </c>
      <c r="C62" s="121" t="str">
        <f>Cielorrasos!$B$4</f>
        <v>9 - Cielorrasos</v>
      </c>
      <c r="D62" s="122" t="str">
        <f>VLOOKUP($B62,Cielorrasos!$A$6:$H$79,2,FALSE)</f>
        <v>Suspendido tablero de yeso</v>
      </c>
      <c r="E62" s="120" t="str">
        <f>VLOOKUP($B62,Cielorrasos!$A$6:$H$79,8,FALSE)</f>
        <v>m2</v>
      </c>
      <c r="F62" s="268">
        <f>VLOOKUP($B62,Cielorrasos!$A$6:$H$79,7,FALSE)</f>
        <v>90817.575475260644</v>
      </c>
      <c r="G62" s="264">
        <f>Cielorrasos!G50+Cielorrasos!G51</f>
        <v>76003.612857825574</v>
      </c>
      <c r="H62" s="217">
        <f>Cielorrasos!G53</f>
        <v>13304.970837272727</v>
      </c>
      <c r="I62" s="217">
        <f>Cielorrasos!G55</f>
        <v>1508.9917801623335</v>
      </c>
      <c r="J62" s="197"/>
    </row>
    <row r="63" spans="1:10" ht="12.75" customHeight="1" x14ac:dyDescent="0.25">
      <c r="A63" s="266">
        <v>59</v>
      </c>
      <c r="B63" s="123" t="s">
        <v>1011</v>
      </c>
      <c r="C63" s="124" t="str">
        <f>Cielorrasos!$B$4</f>
        <v>9 - Cielorrasos</v>
      </c>
      <c r="D63" s="125" t="str">
        <f>VLOOKUP($B63,Cielorrasos!$A$6:$H$79,2,FALSE)</f>
        <v>Aplicado grueso y fino a la cal</v>
      </c>
      <c r="E63" s="123" t="str">
        <f>VLOOKUP($B63,Cielorrasos!$A$6:$H$79,8,FALSE)</f>
        <v>m2</v>
      </c>
      <c r="F63" s="269">
        <f>VLOOKUP($B63,Cielorrasos!$A$6:$H$79,7,FALSE)</f>
        <v>22260.932195231271</v>
      </c>
      <c r="G63" s="265">
        <f>Cielorrasos!G61+Cielorrasos!G62+Cielorrasos!G63</f>
        <v>5808.4437144050698</v>
      </c>
      <c r="H63" s="218">
        <f>Cielorrasos!G65</f>
        <v>16143.36461589091</v>
      </c>
      <c r="I63" s="218">
        <f>Cielorrasos!G67</f>
        <v>309.12386493529362</v>
      </c>
      <c r="J63" s="197"/>
    </row>
    <row r="64" spans="1:10" ht="12.75" customHeight="1" x14ac:dyDescent="0.25">
      <c r="A64" s="266">
        <v>60</v>
      </c>
      <c r="B64" s="120" t="s">
        <v>1012</v>
      </c>
      <c r="C64" s="121" t="str">
        <f>Cielorrasos!$B$4</f>
        <v>9 - Cielorrasos</v>
      </c>
      <c r="D64" s="122" t="str">
        <f>VLOOKUP($B64,Cielorrasos!$A$6:$H$79,2,FALSE)</f>
        <v>Aplicado de yeso</v>
      </c>
      <c r="E64" s="120" t="str">
        <f>VLOOKUP($B64,Cielorrasos!$A$6:$H$79,8,FALSE)</f>
        <v>m2</v>
      </c>
      <c r="F64" s="268">
        <f>VLOOKUP($B64,Cielorrasos!$A$6:$H$79,7,FALSE)</f>
        <v>39798.168914146496</v>
      </c>
      <c r="G64" s="264">
        <f>Cielorrasos!G73</f>
        <v>21604.826129211098</v>
      </c>
      <c r="H64" s="217">
        <f>Cielorrasos!G75</f>
        <v>17739.961116363636</v>
      </c>
      <c r="I64" s="217">
        <f>Cielorrasos!G77</f>
        <v>453.38166857176401</v>
      </c>
      <c r="J64" s="197"/>
    </row>
    <row r="65" spans="1:10" ht="12.75" customHeight="1" x14ac:dyDescent="0.25">
      <c r="A65" s="266">
        <v>61</v>
      </c>
      <c r="B65" s="120" t="s">
        <v>1020</v>
      </c>
      <c r="C65" s="121" t="str">
        <f>Revestimientos!$B$4</f>
        <v>10 - Revestimientos</v>
      </c>
      <c r="D65" s="122" t="str">
        <f>VLOOKUP($B65,Revestimientos!$A$6:$H$25,2,FALSE)</f>
        <v>Exterior proyectable</v>
      </c>
      <c r="E65" s="120" t="str">
        <f>VLOOKUP($B65,Revestimientos!$A$6:$H$25,8,FALSE)</f>
        <v>m2</v>
      </c>
      <c r="F65" s="268">
        <f>VLOOKUP($B65,Revestimientos!$A$6:$H$25,7,FALSE)</f>
        <v>4887.4745718814993</v>
      </c>
      <c r="G65" s="264">
        <f>Revestimientos!G9</f>
        <v>2020.3978278034244</v>
      </c>
      <c r="H65" s="217">
        <f>Revestimientos!G11</f>
        <v>2660.9941674545453</v>
      </c>
      <c r="I65" s="217">
        <f>Revestimientos!G13</f>
        <v>206.08257662352909</v>
      </c>
      <c r="J65" s="197"/>
    </row>
    <row r="66" spans="1:10" ht="12.75" customHeight="1" x14ac:dyDescent="0.25">
      <c r="A66" s="266">
        <v>62</v>
      </c>
      <c r="B66" s="123" t="s">
        <v>1021</v>
      </c>
      <c r="C66" s="124" t="str">
        <f>Revestimientos!$B$4</f>
        <v>10 - Revestimientos</v>
      </c>
      <c r="D66" s="125" t="str">
        <f>VLOOKUP($B66,Revestimientos!$A$6:$H$25,2,FALSE)</f>
        <v>Azulejos</v>
      </c>
      <c r="E66" s="123" t="str">
        <f>VLOOKUP($B66,Revestimientos!$A$6:$H$25,8,FALSE)</f>
        <v>m2</v>
      </c>
      <c r="F66" s="269">
        <f>VLOOKUP($B66,Revestimientos!$A$6:$H$25,7,FALSE)</f>
        <v>19060.057549861089</v>
      </c>
      <c r="G66" s="265">
        <f>Revestimientos!G19+Revestimientos!G20+Revestimientos!G21</f>
        <v>5239.8802710295404</v>
      </c>
      <c r="H66" s="218">
        <f>Revestimientos!G23</f>
        <v>13304.970837272727</v>
      </c>
      <c r="I66" s="218">
        <f>Revestimientos!G25</f>
        <v>515.20644155882269</v>
      </c>
      <c r="J66" s="197"/>
    </row>
    <row r="67" spans="1:10" ht="12.75" customHeight="1" x14ac:dyDescent="0.25">
      <c r="A67" s="266">
        <v>63</v>
      </c>
      <c r="B67" s="120" t="s">
        <v>1025</v>
      </c>
      <c r="C67" s="121" t="str">
        <f>Carpintería!$B$4</f>
        <v>11 - Carpintería</v>
      </c>
      <c r="D67" s="122" t="str">
        <f>VLOOKUP($B67,Carpintería!$A$6:$H$59,2,FALSE)</f>
        <v>Metálica y Madera Vivienda Unifamiliar</v>
      </c>
      <c r="E67" s="120" t="str">
        <f>VLOOKUP($B67,Carpintería!$A$6:$H$59,8,FALSE)</f>
        <v>m2</v>
      </c>
      <c r="F67" s="268">
        <f>VLOOKUP($B67,Carpintería!$A$6:$H$59,7,FALSE)</f>
        <v>2826309.5889771935</v>
      </c>
      <c r="G67" s="264">
        <f>Carpintería!G9+Carpintería!G10+Carpintería!G11+Carpintería!G12</f>
        <v>2413800.7387581677</v>
      </c>
      <c r="H67" s="217">
        <f>Carpintería!G14</f>
        <v>337059.26121090911</v>
      </c>
      <c r="I67" s="217">
        <f>Carpintería!G16</f>
        <v>75449.589008116673</v>
      </c>
      <c r="J67" s="197"/>
    </row>
    <row r="68" spans="1:10" ht="12.75" customHeight="1" x14ac:dyDescent="0.25">
      <c r="A68" s="266">
        <v>64</v>
      </c>
      <c r="B68" s="123" t="s">
        <v>1026</v>
      </c>
      <c r="C68" s="124" t="str">
        <f>Carpintería!$B$4</f>
        <v>11 - Carpintería</v>
      </c>
      <c r="D68" s="125" t="str">
        <f>VLOOKUP($B68,Carpintería!$A$6:$H$59,2,FALSE)</f>
        <v>Metálica Vivienda Unifamiliar</v>
      </c>
      <c r="E68" s="123" t="str">
        <f>VLOOKUP($B68,Carpintería!$A$6:$H$59,8,FALSE)</f>
        <v>m2</v>
      </c>
      <c r="F68" s="269">
        <f>VLOOKUP($B68,Carpintería!$A$6:$H$59,7,FALSE)</f>
        <v>1687294.4701901511</v>
      </c>
      <c r="G68" s="265">
        <f>Carpintería!G22</f>
        <v>1428763.4311899908</v>
      </c>
      <c r="H68" s="218">
        <f>Carpintería!G24</f>
        <v>217314.52367545455</v>
      </c>
      <c r="I68" s="218">
        <f>Carpintería!G26</f>
        <v>41216.515324705819</v>
      </c>
      <c r="J68" s="197"/>
    </row>
    <row r="69" spans="1:10" ht="12.75" customHeight="1" x14ac:dyDescent="0.25">
      <c r="A69" s="266">
        <v>65</v>
      </c>
      <c r="B69" s="120" t="s">
        <v>1027</v>
      </c>
      <c r="C69" s="121" t="str">
        <f>Carpintería!$B$4</f>
        <v>11 - Carpintería</v>
      </c>
      <c r="D69" s="122" t="str">
        <f>VLOOKUP($B69,Carpintería!$A$6:$H$59,2,FALSE)</f>
        <v>Madera Vivienda Unifamiliar</v>
      </c>
      <c r="E69" s="120" t="str">
        <f>VLOOKUP($B69,Carpintería!$A$6:$H$59,8,FALSE)</f>
        <v>m2</v>
      </c>
      <c r="F69" s="268">
        <f>VLOOKUP($B69,Carpintería!$A$6:$H$59,7,FALSE)</f>
        <v>1116252.6714728472</v>
      </c>
      <c r="G69" s="264">
        <f>Carpintería!G32+Carpintería!G33+Carpintería!G34</f>
        <v>973838.85050880443</v>
      </c>
      <c r="H69" s="217">
        <f>Carpintería!G36</f>
        <v>119744.73753545455</v>
      </c>
      <c r="I69" s="217">
        <f>Carpintería!G38</f>
        <v>22669.083428588197</v>
      </c>
      <c r="J69" s="197"/>
    </row>
    <row r="70" spans="1:10" ht="12.75" customHeight="1" x14ac:dyDescent="0.25">
      <c r="A70" s="266">
        <v>66</v>
      </c>
      <c r="B70" s="120" t="s">
        <v>1028</v>
      </c>
      <c r="C70" s="121" t="str">
        <f>Carpintería!$B$4</f>
        <v>11 - Carpintería</v>
      </c>
      <c r="D70" s="122" t="str">
        <f>VLOOKUP($B70,Carpintería!$A$6:$H$59,2,FALSE)</f>
        <v>Metálica por edificio</v>
      </c>
      <c r="E70" s="120" t="str">
        <f>VLOOKUP($B70,Carpintería!$A$6:$H$59,8,FALSE)</f>
        <v>m2</v>
      </c>
      <c r="F70" s="268">
        <f>VLOOKUP($B70,Carpintería!$A$6:$H$59,7,FALSE)</f>
        <v>25085839.04765531</v>
      </c>
      <c r="G70" s="264">
        <f>Carpintería!G44</f>
        <v>17455092.933968794</v>
      </c>
      <c r="H70" s="217">
        <f>Carpintería!G46</f>
        <v>6035666.9706204003</v>
      </c>
      <c r="I70" s="217">
        <f>Carpintería!G48</f>
        <v>1595079.1430661152</v>
      </c>
      <c r="J70" s="197"/>
    </row>
    <row r="71" spans="1:10" ht="12.75" customHeight="1" x14ac:dyDescent="0.25">
      <c r="A71" s="266">
        <v>67</v>
      </c>
      <c r="B71" s="123" t="s">
        <v>1029</v>
      </c>
      <c r="C71" s="124" t="str">
        <f>Carpintería!$B$4</f>
        <v>11 - Carpintería</v>
      </c>
      <c r="D71" s="125" t="str">
        <f>VLOOKUP($B71,Carpintería!$A$6:$H$59,2,FALSE)</f>
        <v>Madera por edificio</v>
      </c>
      <c r="E71" s="123" t="str">
        <f>VLOOKUP($B71,Carpintería!$A$6:$H$59,8,FALSE)</f>
        <v>m2</v>
      </c>
      <c r="F71" s="269">
        <f>VLOOKUP($B71,Carpintería!$A$6:$H$59,7,FALSE)</f>
        <v>11365847.705206947</v>
      </c>
      <c r="G71" s="265">
        <f>Carpintería!G54+Carpintería!G55</f>
        <v>9444227.3273688648</v>
      </c>
      <c r="H71" s="218">
        <f>Carpintería!G57</f>
        <v>1486786.1411624365</v>
      </c>
      <c r="I71" s="218">
        <f>Carpintería!G59</f>
        <v>434834.23667564633</v>
      </c>
      <c r="J71" s="197"/>
    </row>
    <row r="72" spans="1:10" ht="12.75" customHeight="1" x14ac:dyDescent="0.25">
      <c r="A72" s="266">
        <v>68</v>
      </c>
      <c r="B72" s="120" t="s">
        <v>1034</v>
      </c>
      <c r="C72" s="121" t="str">
        <f>'Inst. Sanitaria'!$B$6</f>
        <v>12.1 Instalación de Agua Caliente y Fría</v>
      </c>
      <c r="D72" s="122" t="str">
        <f>VLOOKUP($B72,'Inst. Sanitaria'!$A$8:$H$148,2,FALSE)</f>
        <v>Conexión agua p/vivienda unifamiliar</v>
      </c>
      <c r="E72" s="120" t="str">
        <f>VLOOKUP($B72,'Inst. Sanitaria'!$A$8:$H$148,8,FALSE)</f>
        <v>gl</v>
      </c>
      <c r="F72" s="268">
        <f>VLOOKUP($B72,'Inst. Sanitaria'!$A$8:$H$148,7,FALSE)</f>
        <v>466802.3844881925</v>
      </c>
      <c r="G72" s="264">
        <f>'Inst. Sanitaria'!G11+'Inst. Sanitaria'!G12+'Inst. Sanitaria'!G13</f>
        <v>331498.32532138523</v>
      </c>
      <c r="H72" s="217">
        <f>'Inst. Sanitaria'!G15</f>
        <v>122729.12766545454</v>
      </c>
      <c r="I72" s="217">
        <f>'Inst. Sanitaria'!G17</f>
        <v>12574.931501352781</v>
      </c>
      <c r="J72" s="197"/>
    </row>
    <row r="73" spans="1:10" ht="12.75" customHeight="1" x14ac:dyDescent="0.25">
      <c r="A73" s="266">
        <v>69</v>
      </c>
      <c r="B73" s="123" t="s">
        <v>1035</v>
      </c>
      <c r="C73" s="124" t="str">
        <f>'Inst. Sanitaria'!$B$6</f>
        <v>12.1 Instalación de Agua Caliente y Fría</v>
      </c>
      <c r="D73" s="125" t="str">
        <f>VLOOKUP($B73,'Inst. Sanitaria'!$A$8:$H$148,2,FALSE)</f>
        <v>Vivienda unifamiliar sin conexión</v>
      </c>
      <c r="E73" s="123" t="str">
        <f>VLOOKUP($B73,'Inst. Sanitaria'!$A$8:$H$148,8,FALSE)</f>
        <v>gl</v>
      </c>
      <c r="F73" s="269">
        <f>VLOOKUP($B73,'Inst. Sanitaria'!$A$8:$H$148,7,FALSE)</f>
        <v>840417.78789161635</v>
      </c>
      <c r="G73" s="265">
        <f>'Inst. Sanitaria'!G23+'Inst. Sanitaria'!G24+'Inst. Sanitaria'!G25+'Inst. Sanitaria'!G26+'Inst. Sanitaria'!G27</f>
        <v>487990.25111436524</v>
      </c>
      <c r="H73" s="218">
        <f>'Inst. Sanitaria'!G29</f>
        <v>327277.67377454543</v>
      </c>
      <c r="I73" s="218">
        <f>'Inst. Sanitaria'!G31</f>
        <v>25149.863002705562</v>
      </c>
      <c r="J73" s="197"/>
    </row>
    <row r="74" spans="1:10" ht="12.75" customHeight="1" x14ac:dyDescent="0.25">
      <c r="A74" s="266">
        <v>70</v>
      </c>
      <c r="B74" s="120" t="s">
        <v>1036</v>
      </c>
      <c r="C74" s="121" t="str">
        <f>'Inst. Sanitaria'!$B$6</f>
        <v>12.1 Instalación de Agua Caliente y Fría</v>
      </c>
      <c r="D74" s="122" t="str">
        <f>VLOOKUP($B74,'Inst. Sanitaria'!$A$8:$H$148,2,FALSE)</f>
        <v>vivienda unifamiliar con conexión</v>
      </c>
      <c r="E74" s="120" t="str">
        <f>VLOOKUP($B74,'Inst. Sanitaria'!$A$8:$H$148,8,FALSE)</f>
        <v>gl</v>
      </c>
      <c r="F74" s="268">
        <f>VLOOKUP($B74,'Inst. Sanitaria'!$A$8:$H$148,7,FALSE)</f>
        <v>1307220.1723798087</v>
      </c>
      <c r="G74" s="264">
        <f>'Inst. Sanitaria'!G37+'Inst. Sanitaria'!G38+'Inst. Sanitaria'!G39+'Inst. Sanitaria'!G40+'Inst. Sanitaria'!G41+'Inst. Sanitaria'!G42+'Inst. Sanitaria'!G43+'Inst. Sanitaria'!G44</f>
        <v>819488.57643575047</v>
      </c>
      <c r="H74" s="217">
        <f>'Inst. Sanitaria'!G46</f>
        <v>450006.80143999995</v>
      </c>
      <c r="I74" s="217">
        <f>'Inst. Sanitaria'!G48</f>
        <v>37724.794504058336</v>
      </c>
      <c r="J74" s="197"/>
    </row>
    <row r="75" spans="1:10" ht="12.75" customHeight="1" x14ac:dyDescent="0.25">
      <c r="A75" s="266">
        <v>71</v>
      </c>
      <c r="B75" s="123" t="s">
        <v>1037</v>
      </c>
      <c r="C75" s="124" t="str">
        <f>'Inst. Sanitaria'!$B$6</f>
        <v>12.1 Instalación de Agua Caliente y Fría</v>
      </c>
      <c r="D75" s="125" t="str">
        <f>VLOOKUP($B75,'Inst. Sanitaria'!$A$8:$H$148,2,FALSE)</f>
        <v>Vivienda colectiva sin conexión</v>
      </c>
      <c r="E75" s="123" t="str">
        <f>VLOOKUP($B75,'Inst. Sanitaria'!$A$8:$H$148,8,FALSE)</f>
        <v>gl</v>
      </c>
      <c r="F75" s="269">
        <f>VLOOKUP($B75,'Inst. Sanitaria'!$A$8:$H$148,7,FALSE)</f>
        <v>3786158.5432206132</v>
      </c>
      <c r="G75" s="265">
        <f>'Inst. Sanitaria'!G52+'Inst. Sanitaria'!G53+'Inst. Sanitaria'!G54+'Inst. Sanitaria'!G55+'Inst. Sanitaria'!G56+'Inst. Sanitaria'!G57</f>
        <v>2204660.9077524575</v>
      </c>
      <c r="H75" s="218">
        <f>'Inst. Sanitaria'!G59</f>
        <v>1476748.4560618871</v>
      </c>
      <c r="I75" s="218">
        <f>'Inst. Sanitaria'!G61</f>
        <v>104749.17940626865</v>
      </c>
      <c r="J75" s="197"/>
    </row>
    <row r="76" spans="1:10" ht="12.75" customHeight="1" x14ac:dyDescent="0.25">
      <c r="A76" s="266">
        <v>72</v>
      </c>
      <c r="B76" s="120" t="s">
        <v>1038</v>
      </c>
      <c r="C76" s="121" t="str">
        <f>'Inst. Sanitaria'!$B$64</f>
        <v>12.2 Artefactos Sanitarios y Grifería</v>
      </c>
      <c r="D76" s="122" t="str">
        <f>VLOOKUP($B76,'Inst. Sanitaria'!$A$8:$H$148,2,FALSE)</f>
        <v>Artefactos sanit. y grifer. Viv. Unifam.</v>
      </c>
      <c r="E76" s="120" t="str">
        <f>VLOOKUP($B76,'Inst. Sanitaria'!$A$8:$H$148,8,FALSE)</f>
        <v>gl</v>
      </c>
      <c r="F76" s="268">
        <f>VLOOKUP($B76,'Inst. Sanitaria'!$A$8:$H$148,7,FALSE)</f>
        <v>2146505.508308969</v>
      </c>
      <c r="G76" s="264">
        <f>'Inst. Sanitaria'!G69+'Inst. Sanitaria'!G70</f>
        <v>1978171.6630299001</v>
      </c>
      <c r="H76" s="217">
        <f>'Inst. Sanitaria'!G72</f>
        <v>143183.98227636362</v>
      </c>
      <c r="I76" s="217">
        <f>'Inst. Sanitaria'!G74</f>
        <v>25149.863002705562</v>
      </c>
      <c r="J76" s="197"/>
    </row>
    <row r="77" spans="1:10" ht="12.75" customHeight="1" x14ac:dyDescent="0.25">
      <c r="A77" s="266">
        <v>73</v>
      </c>
      <c r="B77" s="123" t="s">
        <v>1039</v>
      </c>
      <c r="C77" s="124" t="str">
        <f>'Inst. Sanitaria'!$B$64</f>
        <v>12.2 Artefactos Sanitarios y Grifería</v>
      </c>
      <c r="D77" s="125" t="str">
        <f>VLOOKUP($B77,'Inst. Sanitaria'!$A$8:$H$148,2,FALSE)</f>
        <v>Artefactos sanit. y grifer. Viv. Colectiva</v>
      </c>
      <c r="E77" s="123" t="str">
        <f>VLOOKUP($B77,'Inst. Sanitaria'!$A$8:$H$148,8,FALSE)</f>
        <v>gl</v>
      </c>
      <c r="F77" s="269">
        <f>VLOOKUP($B77,'Inst. Sanitaria'!$A$8:$H$148,7,FALSE)</f>
        <v>14633161.023861935</v>
      </c>
      <c r="G77" s="265">
        <f>'Inst. Sanitaria'!G80+'Inst. Sanitaria'!G81</f>
        <v>13682724.679241162</v>
      </c>
      <c r="H77" s="218">
        <f>'Inst. Sanitaria'!G83</f>
        <v>697428.7228135562</v>
      </c>
      <c r="I77" s="218">
        <f>'Inst. Sanitaria'!G85</f>
        <v>253007.62180721792</v>
      </c>
      <c r="J77" s="197"/>
    </row>
    <row r="78" spans="1:10" ht="12.75" customHeight="1" x14ac:dyDescent="0.25">
      <c r="A78" s="266">
        <v>74</v>
      </c>
      <c r="B78" s="120" t="s">
        <v>1040</v>
      </c>
      <c r="C78" s="121" t="str">
        <f>'Inst. Sanitaria'!$B$88</f>
        <v>12.3 Desagües Cloacales y Pluviales</v>
      </c>
      <c r="D78" s="122" t="str">
        <f>VLOOKUP($B78,'Inst. Sanitaria'!$A$8:$H$148,2,FALSE)</f>
        <v>PVC vivienda indiv. S/ conexión a red</v>
      </c>
      <c r="E78" s="120" t="str">
        <f>VLOOKUP($B78,'Inst. Sanitaria'!$A$8:$H$148,8,FALSE)</f>
        <v>gl</v>
      </c>
      <c r="F78" s="268">
        <f>VLOOKUP($B78,'Inst. Sanitaria'!$A$8:$H$148,7,FALSE)</f>
        <v>1625062.3799299011</v>
      </c>
      <c r="G78" s="264">
        <f>'Inst. Sanitaria'!G93+'Inst. Sanitaria'!G94+'Inst. Sanitaria'!G95+'Inst. Sanitaria'!G96</f>
        <v>1197102.89045969</v>
      </c>
      <c r="H78" s="217">
        <f>'Inst. Sanitaria'!G98</f>
        <v>409097.09221818182</v>
      </c>
      <c r="I78" s="217">
        <f>'Inst. Sanitaria'!G100</f>
        <v>18862.397252029168</v>
      </c>
      <c r="J78" s="197"/>
    </row>
    <row r="79" spans="1:10" ht="12.75" customHeight="1" x14ac:dyDescent="0.25">
      <c r="A79" s="266">
        <v>75</v>
      </c>
      <c r="B79" s="123" t="s">
        <v>1042</v>
      </c>
      <c r="C79" s="124" t="str">
        <f>'Inst. Sanitaria'!$B$88</f>
        <v>12.3 Desagües Cloacales y Pluviales</v>
      </c>
      <c r="D79" s="125" t="str">
        <f>VLOOKUP($B79,'Inst. Sanitaria'!$A$8:$H$148,2,FALSE)</f>
        <v>PVC viv. Unifam. C/conexión a red</v>
      </c>
      <c r="E79" s="123" t="str">
        <f>VLOOKUP($B79,'Inst. Sanitaria'!$A$8:$H$148,8,FALSE)</f>
        <v>gl</v>
      </c>
      <c r="F79" s="269">
        <f>VLOOKUP($B79,'Inst. Sanitaria'!$A$8:$H$148,7,FALSE)</f>
        <v>2069911.8488190875</v>
      </c>
      <c r="G79" s="265">
        <f>'Inst. Sanitaria'!G106+'Inst. Sanitaria'!G107+'Inst. Sanitaria'!G108+'Inst. Sanitaria'!G109</f>
        <v>1492480.9113218365</v>
      </c>
      <c r="H79" s="218">
        <f>'Inst. Sanitaria'!G111</f>
        <v>552281.07449454546</v>
      </c>
      <c r="I79" s="218">
        <f>'Inst. Sanitaria'!G113</f>
        <v>25149.863002705562</v>
      </c>
      <c r="J79" s="197"/>
    </row>
    <row r="80" spans="1:10" ht="12.75" customHeight="1" x14ac:dyDescent="0.25">
      <c r="A80" s="266">
        <v>76</v>
      </c>
      <c r="B80" s="120" t="s">
        <v>1044</v>
      </c>
      <c r="C80" s="121" t="str">
        <f>'Inst. Sanitaria'!$B$88</f>
        <v>12.3 Desagües Cloacales y Pluviales</v>
      </c>
      <c r="D80" s="122" t="str">
        <f>VLOOKUP($B80,'Inst. Sanitaria'!$A$8:$H$148,2,FALSE)</f>
        <v>PVC Vivienda Unifam. Conexión a red</v>
      </c>
      <c r="E80" s="120" t="str">
        <f>VLOOKUP($B80,'Inst. Sanitaria'!$A$8:$H$148,8,FALSE)</f>
        <v>gl</v>
      </c>
      <c r="F80" s="268">
        <f>VLOOKUP($B80,'Inst. Sanitaria'!$A$8:$H$148,7,FALSE)</f>
        <v>444849.46888918657</v>
      </c>
      <c r="G80" s="264">
        <f>'Inst. Sanitaria'!G119</f>
        <v>295378.02086214657</v>
      </c>
      <c r="H80" s="217">
        <f>'Inst. Sanitaria'!G121</f>
        <v>143183.98227636362</v>
      </c>
      <c r="I80" s="217">
        <f>'Inst. Sanitaria'!G123</f>
        <v>6287.4657506763906</v>
      </c>
      <c r="J80" s="197"/>
    </row>
    <row r="81" spans="1:10" ht="12.75" customHeight="1" x14ac:dyDescent="0.25">
      <c r="A81" s="266">
        <v>77</v>
      </c>
      <c r="B81" s="123" t="s">
        <v>1045</v>
      </c>
      <c r="C81" s="124" t="str">
        <f>'Inst. Sanitaria'!$B$88</f>
        <v>12.3 Desagües Cloacales y Pluviales</v>
      </c>
      <c r="D81" s="125" t="str">
        <f>VLOOKUP($B81,'Inst. Sanitaria'!$A$8:$H$148,2,FALSE)</f>
        <v>Pozo absorb. y cámara sep. Viv. unifam.</v>
      </c>
      <c r="E81" s="123" t="str">
        <f>VLOOKUP($B81,'Inst. Sanitaria'!$A$8:$H$148,8,FALSE)</f>
        <v>gl</v>
      </c>
      <c r="F81" s="269">
        <f>VLOOKUP($B81,'Inst. Sanitaria'!$A$8:$H$148,7,FALSE)</f>
        <v>2790993.0898681195</v>
      </c>
      <c r="G81" s="265">
        <f>'Inst. Sanitaria'!G129+'Inst. Sanitaria'!G130+'Inst. Sanitaria'!G131</f>
        <v>1698313.9728907808</v>
      </c>
      <c r="H81" s="218">
        <f>'Inst. Sanitaria'!G133</f>
        <v>1042379.3909719273</v>
      </c>
      <c r="I81" s="218">
        <f>'Inst. Sanitaria'!G135</f>
        <v>50299.726005411125</v>
      </c>
      <c r="J81" s="197"/>
    </row>
    <row r="82" spans="1:10" ht="12.75" customHeight="1" x14ac:dyDescent="0.25">
      <c r="A82" s="266">
        <v>78</v>
      </c>
      <c r="B82" s="120" t="s">
        <v>1046</v>
      </c>
      <c r="C82" s="121" t="str">
        <f>'Inst. Sanitaria'!$B$88</f>
        <v>12.3 Desagües Cloacales y Pluviales</v>
      </c>
      <c r="D82" s="122" t="str">
        <f>VLOOKUP($B82,'Inst. Sanitaria'!$A$8:$H$148,2,FALSE)</f>
        <v>PVC Vivienda Colectiva. s/ conexión a red</v>
      </c>
      <c r="E82" s="120" t="str">
        <f>VLOOKUP($B82,'Inst. Sanitaria'!$A$8:$H$148,8,FALSE)</f>
        <v>gl</v>
      </c>
      <c r="F82" s="268">
        <f>VLOOKUP($B82,'Inst. Sanitaria'!$A$8:$H$148,7,FALSE)</f>
        <v>5290879.2356019523</v>
      </c>
      <c r="G82" s="264">
        <f>'Inst. Sanitaria'!G141+'Inst. Sanitaria'!G142+'Inst. Sanitaria'!G143+'Inst. Sanitaria'!G144</f>
        <v>3934831.0949626723</v>
      </c>
      <c r="H82" s="217">
        <f>'Inst. Sanitaria'!G146</f>
        <v>1248155.2283576727</v>
      </c>
      <c r="I82" s="217">
        <f>'Inst. Sanitaria'!G148</f>
        <v>107892.91228160684</v>
      </c>
      <c r="J82" s="197"/>
    </row>
    <row r="83" spans="1:10" ht="12.75" customHeight="1" x14ac:dyDescent="0.25">
      <c r="A83" s="266">
        <v>79</v>
      </c>
      <c r="B83" s="123" t="s">
        <v>1059</v>
      </c>
      <c r="C83" s="124" t="str">
        <f>'Ints. Gas'!$B$4</f>
        <v>13 - Instalación de Gas</v>
      </c>
      <c r="D83" s="125" t="str">
        <f>VLOOKUP($B83,'Ints. Gas'!$A$6:$H$78,2,FALSE)</f>
        <v>Epoxi Vivienda Unifamiliar p/gas envasado</v>
      </c>
      <c r="E83" s="123" t="str">
        <f>VLOOKUP($B83,'Ints. Gas'!$A$6:$H$78,8,FALSE)</f>
        <v>gl</v>
      </c>
      <c r="F83" s="269">
        <f>VLOOKUP($B83,'Ints. Gas'!$A$6:$H$78,7,FALSE)</f>
        <v>967728.36154852191</v>
      </c>
      <c r="G83" s="265">
        <f>'Ints. Gas'!G9+'Ints. Gas'!G10+'Ints. Gas'!G11+'Ints. Gas'!G12+'Ints. Gas'!G13</f>
        <v>478404.30824558373</v>
      </c>
      <c r="H83" s="218">
        <f>'Ints. Gas'!G15</f>
        <v>470461.65605090908</v>
      </c>
      <c r="I83" s="218">
        <f>'Ints. Gas'!G17</f>
        <v>18862.397252029168</v>
      </c>
      <c r="J83" s="197"/>
    </row>
    <row r="84" spans="1:10" ht="12.75" customHeight="1" x14ac:dyDescent="0.25">
      <c r="A84" s="266">
        <v>80</v>
      </c>
      <c r="B84" s="120" t="s">
        <v>1061</v>
      </c>
      <c r="C84" s="121" t="str">
        <f>'Ints. Gas'!$B$4</f>
        <v>13 - Instalación de Gas</v>
      </c>
      <c r="D84" s="122" t="str">
        <f>VLOOKUP($B84,'Ints. Gas'!$A$6:$H$78,2,FALSE)</f>
        <v>Epoxi Vivienda Unifamiliar a red</v>
      </c>
      <c r="E84" s="120" t="str">
        <f>VLOOKUP($B84,'Ints. Gas'!$A$6:$H$78,8,FALSE)</f>
        <v>gl</v>
      </c>
      <c r="F84" s="268">
        <f>VLOOKUP($B84,'Ints. Gas'!$A$6:$H$78,7,FALSE)</f>
        <v>1177088.3829988251</v>
      </c>
      <c r="G84" s="264">
        <f>'Ints. Gas'!G23+'Ints. Gas'!G24+'Ints. Gas'!G25+'Ints. Gas'!G26+'Ints. Gas'!G27+'Ints. Gas'!G28+'Ints. Gas'!G29</f>
        <v>683991.85024548089</v>
      </c>
      <c r="H84" s="217">
        <f>'Ints. Gas'!G31</f>
        <v>470461.65605090908</v>
      </c>
      <c r="I84" s="217">
        <f>'Ints. Gas'!G33</f>
        <v>22634.876702435002</v>
      </c>
      <c r="J84" s="197"/>
    </row>
    <row r="85" spans="1:10" ht="12.75" customHeight="1" x14ac:dyDescent="0.25">
      <c r="A85" s="266">
        <v>81</v>
      </c>
      <c r="B85" s="123" t="s">
        <v>1065</v>
      </c>
      <c r="C85" s="124" t="str">
        <f>'Ints. Gas'!$B$4</f>
        <v>13 - Instalación de Gas</v>
      </c>
      <c r="D85" s="125" t="str">
        <f>VLOOKUP($B85,'Ints. Gas'!$A$6:$H$78,2,FALSE)</f>
        <v>Epoxi Vivienda Unifamiliar a red c/artefactos</v>
      </c>
      <c r="E85" s="123" t="str">
        <f>VLOOKUP($B85,'Ints. Gas'!$A$6:$H$78,8,FALSE)</f>
        <v>gl</v>
      </c>
      <c r="F85" s="269">
        <f>VLOOKUP($B85,'Ints. Gas'!$A$6:$H$78,7,FALSE)</f>
        <v>2360299.6234485456</v>
      </c>
      <c r="G85" s="265">
        <f>'Ints. Gas'!G65+'Ints. Gas'!G66+'Ints. Gas'!G67+'Ints. Gas'!G68+'Ints. Gas'!G69+'Ints. Gas'!G70+'Ints. Gas'!G71+'Ints. Gas'!G72+'Ints. Gas'!G73+'Ints. Gas'!G74</f>
        <v>1704689.9539280857</v>
      </c>
      <c r="H85" s="218">
        <f>'Ints. Gas'!G76</f>
        <v>577645.09421207267</v>
      </c>
      <c r="I85" s="218">
        <f>'Ints. Gas'!G78</f>
        <v>77964.575308387241</v>
      </c>
      <c r="J85" s="197"/>
    </row>
    <row r="86" spans="1:10" ht="12.75" customHeight="1" x14ac:dyDescent="0.25">
      <c r="A86" s="266">
        <v>82</v>
      </c>
      <c r="B86" s="120" t="s">
        <v>1062</v>
      </c>
      <c r="C86" s="121" t="str">
        <f>'Ints. Gas'!$B$4</f>
        <v>13 - Instalación de Gas</v>
      </c>
      <c r="D86" s="122" t="str">
        <f>VLOOKUP($B86,'Ints. Gas'!$A$6:$H$78,2,FALSE)</f>
        <v>HºNº Vivienda colectiva</v>
      </c>
      <c r="E86" s="120" t="str">
        <f>VLOOKUP($B86,'Ints. Gas'!$A$6:$H$78,8,FALSE)</f>
        <v>gl</v>
      </c>
      <c r="F86" s="268">
        <f>VLOOKUP($B86,'Ints. Gas'!$A$6:$H$78,7,FALSE)</f>
        <v>14987770.237104679</v>
      </c>
      <c r="G86" s="264">
        <f>'Ints. Gas'!G39+'Ints. Gas'!G40+'Ints. Gas'!G41+'Ints. Gas'!G42+'Ints. Gas'!G43+'Ints. Gas'!G44</f>
        <v>9011263.2391420305</v>
      </c>
      <c r="H86" s="217">
        <f>'Ints. Gas'!G46</f>
        <v>5517144.7502182322</v>
      </c>
      <c r="I86" s="217">
        <f>'Ints. Gas'!G48</f>
        <v>459362.24774441705</v>
      </c>
      <c r="J86" s="197"/>
    </row>
    <row r="87" spans="1:10" ht="12.75" customHeight="1" x14ac:dyDescent="0.25">
      <c r="A87" s="266">
        <v>83</v>
      </c>
      <c r="B87" s="123" t="s">
        <v>1063</v>
      </c>
      <c r="C87" s="124" t="str">
        <f>'Ints. Gas'!$B$4</f>
        <v>13 - Instalación de Gas</v>
      </c>
      <c r="D87" s="125" t="str">
        <f>VLOOKUP($B87,'Ints. Gas'!$A$6:$H$78,2,FALSE)</f>
        <v>Artefactos de gas y acces.</v>
      </c>
      <c r="E87" s="123" t="str">
        <f>VLOOKUP($B87,'Ints. Gas'!$A$6:$H$78,8,FALSE)</f>
        <v>gl</v>
      </c>
      <c r="F87" s="269">
        <f>VLOOKUP($B87,'Ints. Gas'!$A$6:$H$78,7,FALSE)</f>
        <v>1178181.2678491799</v>
      </c>
      <c r="G87" s="265">
        <f>'Ints. Gas'!G53+'Ints. Gas'!G54+'Ints. Gas'!G55</f>
        <v>1020698.103682605</v>
      </c>
      <c r="H87" s="218">
        <f>'Ints. Gas'!G57</f>
        <v>107183.43816116363</v>
      </c>
      <c r="I87" s="218">
        <f>'Ints. Gas'!G59</f>
        <v>50299.726005411125</v>
      </c>
      <c r="J87" s="197"/>
    </row>
    <row r="88" spans="1:10" ht="12.75" customHeight="1" x14ac:dyDescent="0.25">
      <c r="A88" s="266">
        <v>84</v>
      </c>
      <c r="B88" s="120" t="s">
        <v>1070</v>
      </c>
      <c r="C88" s="121" t="str">
        <f>'Ints. Elect.'!$B$4</f>
        <v>14 - Instalación Eléctrica</v>
      </c>
      <c r="D88" s="122" t="str">
        <f>VLOOKUP($B88,'Ints. Elect.'!$A$6:$H$48,2,FALSE)</f>
        <v>Vivienda Unifamiliar 3 dormitorios</v>
      </c>
      <c r="E88" s="120" t="str">
        <f>VLOOKUP($B88,'Ints. Elect.'!$A$6:$H$48,8,FALSE)</f>
        <v>gl</v>
      </c>
      <c r="F88" s="268">
        <f>VLOOKUP($B88,'Ints. Elect.'!$A$6:$H$48,7,FALSE)</f>
        <v>2134829.1185492584</v>
      </c>
      <c r="G88" s="264">
        <f>'Ints. Elect.'!G9+'Ints. Elect.'!G10+'Ints. Elect.'!G11+'Ints. Elect.'!G12+'Ints. Elect.'!G13</f>
        <v>1604595.3560245018</v>
      </c>
      <c r="H88" s="217">
        <f>'Ints. Elect.'!G15</f>
        <v>511371.36527272721</v>
      </c>
      <c r="I88" s="217">
        <f>'Ints. Elect.'!G17</f>
        <v>18862.397252029168</v>
      </c>
      <c r="J88" s="197"/>
    </row>
    <row r="89" spans="1:10" ht="12.75" customHeight="1" x14ac:dyDescent="0.25">
      <c r="A89" s="266">
        <v>85</v>
      </c>
      <c r="B89" s="123" t="s">
        <v>1071</v>
      </c>
      <c r="C89" s="124" t="str">
        <f>'Ints. Elect.'!$B$4</f>
        <v>14 - Instalación Eléctrica</v>
      </c>
      <c r="D89" s="125" t="str">
        <f>VLOOKUP($B89,'Ints. Elect.'!$A$6:$H$48,2,FALSE)</f>
        <v>Vivienda colectiva completa</v>
      </c>
      <c r="E89" s="123" t="str">
        <f>VLOOKUP($B89,'Ints. Elect.'!$A$6:$H$48,8,FALSE)</f>
        <v>gl</v>
      </c>
      <c r="F89" s="269">
        <f>VLOOKUP($B89,'Ints. Elect.'!$A$6:$H$48,7,FALSE)</f>
        <v>26844748.393514127</v>
      </c>
      <c r="G89" s="265">
        <f>'Ints. Elect.'!G23+'Ints. Elect.'!G24+'Ints. Elect.'!G25+'Ints. Elect.'!G26+'Ints. Elect.'!G27+'Ints. Elect.'!G28</f>
        <v>23544933.962944493</v>
      </c>
      <c r="H89" s="218">
        <f>'Ints. Elect.'!G30</f>
        <v>3081513.6197061487</v>
      </c>
      <c r="I89" s="218">
        <f>'Ints. Elect.'!G32</f>
        <v>218300.81086348425</v>
      </c>
      <c r="J89" s="197"/>
    </row>
    <row r="90" spans="1:10" ht="12.75" customHeight="1" x14ac:dyDescent="0.25">
      <c r="A90" s="266">
        <v>86</v>
      </c>
      <c r="B90" s="120" t="s">
        <v>1073</v>
      </c>
      <c r="C90" s="121" t="str">
        <f>'Ints. Elect.'!$B$4</f>
        <v>14 - Instalación Eléctrica</v>
      </c>
      <c r="D90" s="122" t="str">
        <f>VLOOKUP($B90,'Ints. Elect.'!$A$6:$H$48,2,FALSE)</f>
        <v>Vivienda Unifamiliar c/acomet. a pilar</v>
      </c>
      <c r="E90" s="120" t="str">
        <f>VLOOKUP($B90,'Ints. Elect.'!$A$6:$H$48,8,FALSE)</f>
        <v>gl</v>
      </c>
      <c r="F90" s="268">
        <f>VLOOKUP($B90,'Ints. Elect.'!$A$6:$H$48,7,FALSE)</f>
        <v>2210303.2295375653</v>
      </c>
      <c r="G90" s="264">
        <f>'Ints. Elect.'!G38+'Ints. Elect.'!G39+'Ints. Elect.'!G40+'Ints. Elect.'!G41+'Ints. Elect.'!G42+'Ints. Elect.'!G43+'Ints. Elect.'!G44</f>
        <v>1755601.419705769</v>
      </c>
      <c r="H90" s="217">
        <f>'Ints. Elect.'!G46</f>
        <v>429551.94682909088</v>
      </c>
      <c r="I90" s="217">
        <f>'Ints. Elect.'!G48</f>
        <v>25149.863002705562</v>
      </c>
      <c r="J90" s="197"/>
    </row>
    <row r="91" spans="1:10" ht="12.75" customHeight="1" x14ac:dyDescent="0.25">
      <c r="A91" s="266">
        <v>87</v>
      </c>
      <c r="B91" s="123" t="s">
        <v>1077</v>
      </c>
      <c r="C91" s="124" t="str">
        <f>Pintura!$B$4</f>
        <v>15 - Pintura</v>
      </c>
      <c r="D91" s="125" t="str">
        <f>VLOOKUP($B91,Pintura!$A$6:$H$81,2,FALSE)</f>
        <v>Pintura al látex</v>
      </c>
      <c r="E91" s="123" t="str">
        <f>VLOOKUP($B91,Pintura!$A$6:$H$81,8,FALSE)</f>
        <v>m2</v>
      </c>
      <c r="F91" s="269">
        <f>VLOOKUP($B91,Pintura!$A$6:$H$81,7,FALSE)</f>
        <v>10163.721595421319</v>
      </c>
      <c r="G91" s="265">
        <f>Pintura!G9+Pintura!G10+Pintura!G11</f>
        <v>5540.1073438101175</v>
      </c>
      <c r="H91" s="218">
        <f>Pintura!G13</f>
        <v>4434.9902790909091</v>
      </c>
      <c r="I91" s="218">
        <f>Pintura!G15</f>
        <v>188.62397252029169</v>
      </c>
      <c r="J91" s="197"/>
    </row>
    <row r="92" spans="1:10" ht="12.75" customHeight="1" x14ac:dyDescent="0.25">
      <c r="A92" s="266">
        <v>88</v>
      </c>
      <c r="B92" s="120" t="s">
        <v>1078</v>
      </c>
      <c r="C92" s="121" t="str">
        <f>Pintura!$B$4</f>
        <v>15 - Pintura</v>
      </c>
      <c r="D92" s="122" t="str">
        <f>VLOOKUP($B92,Pintura!$A$6:$H$81,2,FALSE)</f>
        <v>Pintura a la cal</v>
      </c>
      <c r="E92" s="120" t="str">
        <f>VLOOKUP($B92,Pintura!$A$6:$H$81,8,FALSE)</f>
        <v>m2</v>
      </c>
      <c r="F92" s="268">
        <f>VLOOKUP($B92,Pintura!$A$6:$H$81,7,FALSE)</f>
        <v>2520.8787636784282</v>
      </c>
      <c r="G92" s="264">
        <f>Pintura!G22+Pintura!G21</f>
        <v>240.5089666262096</v>
      </c>
      <c r="H92" s="217">
        <f>Pintura!G24</f>
        <v>2217.4951395454545</v>
      </c>
      <c r="I92" s="217">
        <f>Pintura!G26</f>
        <v>62.874657506763903</v>
      </c>
      <c r="J92" s="197"/>
    </row>
    <row r="93" spans="1:10" ht="12.75" customHeight="1" x14ac:dyDescent="0.25">
      <c r="A93" s="266">
        <v>89</v>
      </c>
      <c r="B93" s="123" t="s">
        <v>1079</v>
      </c>
      <c r="C93" s="124" t="str">
        <f>Pintura!$B$4</f>
        <v>15 - Pintura</v>
      </c>
      <c r="D93" s="125" t="str">
        <f>VLOOKUP($B93,Pintura!$A$6:$H$81,2,FALSE)</f>
        <v>Pintura al agua</v>
      </c>
      <c r="E93" s="123" t="str">
        <f>VLOOKUP($B93,Pintura!$A$6:$H$81,8,FALSE)</f>
        <v>m2</v>
      </c>
      <c r="F93" s="269">
        <f>VLOOKUP($B93,Pintura!$A$6:$H$81,7,FALSE)</f>
        <v>2622.7237655221479</v>
      </c>
      <c r="G93" s="265">
        <f>Pintura!G32+Pintura!G33</f>
        <v>342.35396846992944</v>
      </c>
      <c r="H93" s="218">
        <f>Pintura!G35</f>
        <v>2217.4951395454545</v>
      </c>
      <c r="I93" s="218">
        <f>Pintura!G37</f>
        <v>62.874657506763903</v>
      </c>
      <c r="J93" s="197"/>
    </row>
    <row r="94" spans="1:10" ht="12.75" customHeight="1" x14ac:dyDescent="0.25">
      <c r="A94" s="266">
        <v>90</v>
      </c>
      <c r="B94" s="120" t="s">
        <v>1080</v>
      </c>
      <c r="C94" s="121" t="str">
        <f>Pintura!$B$4</f>
        <v>15 - Pintura</v>
      </c>
      <c r="D94" s="122" t="str">
        <f>VLOOKUP($B94,Pintura!$A$6:$H$81,2,FALSE)</f>
        <v>en carpintería metálica y de madera</v>
      </c>
      <c r="E94" s="120" t="str">
        <f>VLOOKUP($B94,Pintura!$A$6:$H$81,8,FALSE)</f>
        <v>m2</v>
      </c>
      <c r="F94" s="268">
        <f>VLOOKUP($B94,Pintura!$A$6:$H$81,7,FALSE)</f>
        <v>13156.872559253532</v>
      </c>
      <c r="G94" s="264">
        <f>Pintura!G43+Pintura!G44+Pintura!G45</f>
        <v>6252.8885105901127</v>
      </c>
      <c r="H94" s="217">
        <f>Pintura!G47</f>
        <v>6652.4854186363636</v>
      </c>
      <c r="I94" s="217">
        <f>Pintura!G49</f>
        <v>251.49863002705561</v>
      </c>
      <c r="J94" s="197"/>
    </row>
    <row r="95" spans="1:10" ht="12.75" customHeight="1" x14ac:dyDescent="0.25">
      <c r="A95" s="266">
        <v>91</v>
      </c>
      <c r="B95" s="123" t="s">
        <v>1081</v>
      </c>
      <c r="C95" s="124" t="str">
        <f>Pintura!$B$4</f>
        <v>15 - Pintura</v>
      </c>
      <c r="D95" s="125" t="str">
        <f>VLOOKUP($B95,Pintura!$A$6:$H$81,2,FALSE)</f>
        <v>en carpintería de madera</v>
      </c>
      <c r="E95" s="123" t="str">
        <f>VLOOKUP($B95,Pintura!$A$6:$H$81,8,FALSE)</f>
        <v>m2</v>
      </c>
      <c r="F95" s="269">
        <f>VLOOKUP($B95,Pintura!$A$6:$H$81,7,FALSE)</f>
        <v>7487.1427509431805</v>
      </c>
      <c r="G95" s="265">
        <f>Pintura!G53+Pintura!G54</f>
        <v>3040.9281104956158</v>
      </c>
      <c r="H95" s="218">
        <f>Pintura!G56</f>
        <v>4257.590667927273</v>
      </c>
      <c r="I95" s="218">
        <f>Pintura!G58</f>
        <v>188.62397252029169</v>
      </c>
      <c r="J95" s="197"/>
    </row>
    <row r="96" spans="1:10" ht="12.75" customHeight="1" x14ac:dyDescent="0.25">
      <c r="A96" s="266">
        <v>92</v>
      </c>
      <c r="B96" s="120" t="s">
        <v>1082</v>
      </c>
      <c r="C96" s="121" t="str">
        <f>Pintura!$B$4</f>
        <v>15 - Pintura</v>
      </c>
      <c r="D96" s="122" t="str">
        <f>VLOOKUP($B96,Pintura!$A$6:$H$81,2,FALSE)</f>
        <v>en carpintería metálica</v>
      </c>
      <c r="E96" s="120" t="str">
        <f>VLOOKUP($B96,Pintura!$A$6:$H$81,8,FALSE)</f>
        <v>m2</v>
      </c>
      <c r="F96" s="268">
        <f>VLOOKUP($B96,Pintura!$A$6:$H$81,7,FALSE)</f>
        <v>11520.956475324754</v>
      </c>
      <c r="G96" s="264">
        <f>Pintura!G64+Pintura!G65+Pintura!G66</f>
        <v>6834.4675662067893</v>
      </c>
      <c r="H96" s="217">
        <f>Pintura!G68</f>
        <v>4434.9902790909091</v>
      </c>
      <c r="I96" s="217">
        <f>Pintura!G70</f>
        <v>251.49863002705561</v>
      </c>
      <c r="J96" s="197"/>
    </row>
    <row r="97" spans="1:10" ht="12.75" customHeight="1" x14ac:dyDescent="0.25">
      <c r="A97" s="266">
        <v>93</v>
      </c>
      <c r="B97" s="123" t="s">
        <v>1083</v>
      </c>
      <c r="C97" s="124" t="str">
        <f>Pintura!$B$4</f>
        <v>15 - Pintura</v>
      </c>
      <c r="D97" s="125" t="str">
        <f>VLOOKUP($B97,Pintura!$A$6:$H$81,2,FALSE)</f>
        <v>Pintura para ladrillo visto</v>
      </c>
      <c r="E97" s="123" t="str">
        <f>VLOOKUP($B97,Pintura!$A$6:$H$81,8,FALSE)</f>
        <v>m2</v>
      </c>
      <c r="F97" s="269">
        <f>VLOOKUP($B97,Pintura!$A$6:$H$81,7,FALSE)</f>
        <v>15250.011349484335</v>
      </c>
      <c r="G97" s="265">
        <f>Pintura!G76+Pintura!G77</f>
        <v>10437.773125352844</v>
      </c>
      <c r="H97" s="218">
        <f>Pintura!G79</f>
        <v>4434.9902790909091</v>
      </c>
      <c r="I97" s="218">
        <f>Pintura!G81</f>
        <v>377.24794504058337</v>
      </c>
      <c r="J97" s="197"/>
    </row>
    <row r="98" spans="1:10" ht="12.75" customHeight="1" x14ac:dyDescent="0.25">
      <c r="A98" s="266">
        <v>94</v>
      </c>
      <c r="B98" s="120" t="s">
        <v>1092</v>
      </c>
      <c r="C98" s="121" t="str">
        <f>Vidrios!$B$4</f>
        <v>16 - Vidrios</v>
      </c>
      <c r="D98" s="122" t="str">
        <f>VLOOKUP($B98,Vidrios!$A$6:$H$11,2,FALSE)</f>
        <v>Vidrios dobles transparentes</v>
      </c>
      <c r="E98" s="120" t="str">
        <f>VLOOKUP($B98,Vidrios!$A$6:$H$11,8,FALSE)</f>
        <v>m2</v>
      </c>
      <c r="F98" s="268">
        <f>VLOOKUP($B98,Vidrios!$A$6:$H$11,7,FALSE)</f>
        <v>39684.387731327966</v>
      </c>
      <c r="G98" s="264">
        <f>Vidrios!G9</f>
        <v>30814.407173146148</v>
      </c>
      <c r="H98" s="217">
        <f>Vidrios!G11</f>
        <v>8869.9805581818182</v>
      </c>
      <c r="I98" s="217"/>
      <c r="J98" s="197"/>
    </row>
    <row r="99" spans="1:10" ht="12.75" customHeight="1" x14ac:dyDescent="0.25">
      <c r="A99" s="266">
        <v>95</v>
      </c>
      <c r="B99" s="123" t="s">
        <v>1095</v>
      </c>
      <c r="C99" s="124" t="str">
        <f>Varios!$B$4</f>
        <v>17 - Varios</v>
      </c>
      <c r="D99" s="125" t="str">
        <f>VLOOKUP($B99,Varios!$A$6:$H$117,2,FALSE)</f>
        <v>Cercos alambrado 4 hilos galvanizado</v>
      </c>
      <c r="E99" s="123" t="str">
        <f>VLOOKUP($B99,Varios!$A$6:$H$117,8,FALSE)</f>
        <v>m</v>
      </c>
      <c r="F99" s="269">
        <f>VLOOKUP($B99,Varios!$A$6:$H$117,7,FALSE)</f>
        <v>6333.1734361312374</v>
      </c>
      <c r="G99" s="265">
        <f>Varios!G9+Varios!G10+Varios!G11</f>
        <v>3672.1792686766921</v>
      </c>
      <c r="H99" s="218">
        <f>Varios!G13</f>
        <v>2660.9941674545453</v>
      </c>
      <c r="I99" s="218"/>
      <c r="J99" s="197"/>
    </row>
    <row r="100" spans="1:10" ht="12.75" customHeight="1" x14ac:dyDescent="0.25">
      <c r="A100" s="266">
        <v>96</v>
      </c>
      <c r="B100" s="120" t="s">
        <v>1096</v>
      </c>
      <c r="C100" s="121" t="str">
        <f>Varios!$B$4</f>
        <v>17 - Varios</v>
      </c>
      <c r="D100" s="122" t="str">
        <f>VLOOKUP($B100,Varios!$A$6:$H$117,2,FALSE)</f>
        <v>Cercos mojón divisorio</v>
      </c>
      <c r="E100" s="120" t="str">
        <f>VLOOKUP($B100,Varios!$A$6:$H$117,8,FALSE)</f>
        <v>u</v>
      </c>
      <c r="F100" s="268">
        <f>VLOOKUP($B100,Varios!$A$6:$H$117,7,FALSE)</f>
        <v>61185.84535490111</v>
      </c>
      <c r="G100" s="264">
        <f>Varios!G19+Varios!G20+Varios!G21</f>
        <v>36349.899791992022</v>
      </c>
      <c r="H100" s="217">
        <f>Varios!G23</f>
        <v>24835.945562909088</v>
      </c>
      <c r="I100" s="217"/>
      <c r="J100" s="197"/>
    </row>
    <row r="101" spans="1:10" ht="12.75" customHeight="1" x14ac:dyDescent="0.25">
      <c r="A101" s="266">
        <v>97</v>
      </c>
      <c r="B101" s="123" t="s">
        <v>1097</v>
      </c>
      <c r="C101" s="124" t="str">
        <f>Varios!$B$4</f>
        <v>17 - Varios</v>
      </c>
      <c r="D101" s="125" t="str">
        <f>VLOOKUP($B101,Varios!$A$6:$H$117,2,FALSE)</f>
        <v>Cerco olímpico alambre romboidal</v>
      </c>
      <c r="E101" s="123" t="str">
        <f>VLOOKUP($B101,Varios!$A$6:$H$117,8,FALSE)</f>
        <v>m</v>
      </c>
      <c r="F101" s="269">
        <f>VLOOKUP($B101,Varios!$A$6:$H$117,7,FALSE)</f>
        <v>92192.149508970877</v>
      </c>
      <c r="G101" s="265">
        <f>Varios!G29+Varios!G30+Varios!G31+Varios!G32+Varios!G33+Varios!G34+Varios!G35+Varios!G36+Varios!G37+Varios!G38</f>
        <v>66182.376235644682</v>
      </c>
      <c r="H101" s="218">
        <f>Varios!G40</f>
        <v>23948.94750709091</v>
      </c>
      <c r="I101" s="218">
        <f>Varios!G42</f>
        <v>2060.8257662352908</v>
      </c>
      <c r="J101" s="197"/>
    </row>
    <row r="102" spans="1:10" ht="12.75" customHeight="1" x14ac:dyDescent="0.25">
      <c r="A102" s="266">
        <v>98</v>
      </c>
      <c r="B102" s="120" t="s">
        <v>1098</v>
      </c>
      <c r="C102" s="121" t="str">
        <f>Varios!$B$4</f>
        <v>17 - Varios</v>
      </c>
      <c r="D102" s="122" t="str">
        <f>VLOOKUP($B102,Varios!$A$6:$H$117,2,FALSE)</f>
        <v>Mesada de granito recons. c/bacha y pileta lavar</v>
      </c>
      <c r="E102" s="120" t="str">
        <f>VLOOKUP($B102,Varios!$A$6:$H$117,8,FALSE)</f>
        <v>gl</v>
      </c>
      <c r="F102" s="268">
        <f>VLOOKUP($B102,Varios!$A$6:$H$117,7,FALSE)</f>
        <v>479175.90789879684</v>
      </c>
      <c r="G102" s="264">
        <f>Varios!G48+Varios!G49</f>
        <v>429243.69621040113</v>
      </c>
      <c r="H102" s="217">
        <f>Varios!G51</f>
        <v>41688.908623454547</v>
      </c>
      <c r="I102" s="217">
        <f>Varios!G53</f>
        <v>8243.303064941163</v>
      </c>
      <c r="J102" s="197"/>
    </row>
    <row r="103" spans="1:10" ht="12.75" customHeight="1" x14ac:dyDescent="0.25">
      <c r="A103" s="266">
        <v>99</v>
      </c>
      <c r="B103" s="123" t="s">
        <v>1099</v>
      </c>
      <c r="C103" s="124" t="str">
        <f>Varios!$B$4</f>
        <v>17 - Varios</v>
      </c>
      <c r="D103" s="125" t="str">
        <f>VLOOKUP($B103,Varios!$A$6:$H$117,2,FALSE)</f>
        <v>Forestación</v>
      </c>
      <c r="E103" s="123" t="str">
        <f>VLOOKUP($B103,Varios!$A$6:$H$117,8,FALSE)</f>
        <v>gl</v>
      </c>
      <c r="F103" s="269">
        <f>VLOOKUP($B103,Varios!$A$6:$H$117,7,FALSE)</f>
        <v>8156.7819554613379</v>
      </c>
      <c r="G103" s="265">
        <f>Varios!G57+Varios!G58</f>
        <v>3721.7916763704288</v>
      </c>
      <c r="H103" s="218">
        <f>Varios!G60</f>
        <v>4434.9902790909091</v>
      </c>
      <c r="I103" s="218"/>
      <c r="J103" s="197"/>
    </row>
    <row r="104" spans="1:10" ht="12.75" customHeight="1" x14ac:dyDescent="0.25">
      <c r="A104" s="266">
        <v>100</v>
      </c>
      <c r="B104" s="120" t="s">
        <v>1100</v>
      </c>
      <c r="C104" s="121" t="str">
        <f>Varios!$B$4</f>
        <v>17 - Varios</v>
      </c>
      <c r="D104" s="122" t="str">
        <f>VLOOKUP($B104,Varios!$A$6:$H$117,2,FALSE)</f>
        <v>Pérgolas</v>
      </c>
      <c r="E104" s="120" t="str">
        <f>VLOOKUP($B104,Varios!$A$6:$H$117,8,FALSE)</f>
        <v>gl</v>
      </c>
      <c r="F104" s="268">
        <f>VLOOKUP($B104,Varios!$A$6:$H$117,7,FALSE)</f>
        <v>564291.13396817364</v>
      </c>
      <c r="G104" s="264">
        <f>Varios!G66</f>
        <v>519941.23117726453</v>
      </c>
      <c r="H104" s="217">
        <f>Varios!G68</f>
        <v>44349.902790909095</v>
      </c>
      <c r="I104" s="217"/>
      <c r="J104" s="197"/>
    </row>
    <row r="105" spans="1:10" ht="12.75" customHeight="1" x14ac:dyDescent="0.25">
      <c r="A105" s="266">
        <v>101</v>
      </c>
      <c r="B105" s="123" t="s">
        <v>1101</v>
      </c>
      <c r="C105" s="124" t="str">
        <f>Varios!$B$4</f>
        <v>17 - Varios</v>
      </c>
      <c r="D105" s="125" t="str">
        <f>VLOOKUP($B105,Varios!$A$6:$H$117,2,FALSE)</f>
        <v>Limpieza final de obra</v>
      </c>
      <c r="E105" s="123" t="str">
        <f>VLOOKUP($B105,Varios!$A$6:$H$117,8,FALSE)</f>
        <v>m2</v>
      </c>
      <c r="F105" s="269">
        <f>VLOOKUP($B105,Varios!$A$6:$H$117,7,FALSE)</f>
        <v>1825.1719058589144</v>
      </c>
      <c r="G105" s="265"/>
      <c r="H105" s="218">
        <f>Varios!G74</f>
        <v>567.67875572363641</v>
      </c>
      <c r="I105" s="218">
        <f>Varios!G76</f>
        <v>1257.493150135278</v>
      </c>
      <c r="J105" s="197"/>
    </row>
    <row r="106" spans="1:10" ht="12.75" customHeight="1" x14ac:dyDescent="0.25">
      <c r="A106" s="266">
        <v>102</v>
      </c>
      <c r="B106" s="120" t="s">
        <v>1102</v>
      </c>
      <c r="C106" s="121" t="str">
        <f>Varios!$B$4</f>
        <v>17 - Varios</v>
      </c>
      <c r="D106" s="122" t="str">
        <f>VLOOKUP($B106,Varios!$A$6:$H$117,2,FALSE)</f>
        <v>Documentación técnica</v>
      </c>
      <c r="E106" s="120" t="str">
        <f>VLOOKUP($B106,Varios!$A$6:$H$117,8,FALSE)</f>
        <v>u</v>
      </c>
      <c r="F106" s="268">
        <f>VLOOKUP($B106,Varios!$A$6:$H$117,7,FALSE)</f>
        <v>916527.07704554778</v>
      </c>
      <c r="G106" s="264">
        <f>Varios!G82+Varios!G83</f>
        <v>206928.63239100226</v>
      </c>
      <c r="H106" s="217">
        <f>Varios!G85</f>
        <v>709598.44465454551</v>
      </c>
      <c r="I106" s="217"/>
      <c r="J106" s="197"/>
    </row>
    <row r="107" spans="1:10" ht="12.75" customHeight="1" x14ac:dyDescent="0.25">
      <c r="A107" s="266">
        <v>103</v>
      </c>
      <c r="B107" s="123" t="s">
        <v>1103</v>
      </c>
      <c r="C107" s="124" t="str">
        <f>Varios!$B$4</f>
        <v>17 - Varios</v>
      </c>
      <c r="D107" s="125" t="str">
        <f>VLOOKUP($B107,Varios!$A$6:$H$117,2,FALSE)</f>
        <v>Hormigón simple 350 kg</v>
      </c>
      <c r="E107" s="123" t="str">
        <f>VLOOKUP($B107,Varios!$A$6:$H$117,8,FALSE)</f>
        <v>m3</v>
      </c>
      <c r="F107" s="269">
        <f>VLOOKUP($B107,Varios!$A$6:$H$117,7,FALSE)</f>
        <v>302612.31056320335</v>
      </c>
      <c r="G107" s="265">
        <f>Varios!G90+Varios!G91+Varios!G92</f>
        <v>263010.73679800547</v>
      </c>
      <c r="H107" s="218">
        <f>Varios!G94</f>
        <v>35479.922232727273</v>
      </c>
      <c r="I107" s="218">
        <f>Varios!G96</f>
        <v>4121.6515324705815</v>
      </c>
      <c r="J107" s="197"/>
    </row>
    <row r="108" spans="1:10" ht="12.75" customHeight="1" x14ac:dyDescent="0.25">
      <c r="A108" s="266">
        <v>104</v>
      </c>
      <c r="B108" s="120" t="s">
        <v>1104</v>
      </c>
      <c r="C108" s="121" t="str">
        <f>Varios!$B$4</f>
        <v>17 - Varios</v>
      </c>
      <c r="D108" s="122" t="str">
        <f>VLOOKUP($B108,Varios!$A$6:$H$117,2,FALSE)</f>
        <v>Instalación contra incendios edificios</v>
      </c>
      <c r="E108" s="120" t="str">
        <f>VLOOKUP($B108,Varios!$A$6:$H$117,8,FALSE)</f>
        <v>gl</v>
      </c>
      <c r="F108" s="268">
        <f>VLOOKUP($B108,Varios!$A$6:$H$117,7,FALSE)</f>
        <v>1028648.962265529</v>
      </c>
      <c r="G108" s="264">
        <f>Varios!G102</f>
        <v>1018748.5688242295</v>
      </c>
      <c r="H108" s="217">
        <f>Varios!G104</f>
        <v>8869.9805581818182</v>
      </c>
      <c r="I108" s="217">
        <f>Varios!G106</f>
        <v>1030.4128831176454</v>
      </c>
      <c r="J108" s="197"/>
    </row>
    <row r="109" spans="1:10" ht="12.75" customHeight="1" x14ac:dyDescent="0.25">
      <c r="A109" s="266">
        <v>105</v>
      </c>
      <c r="B109" s="123" t="s">
        <v>1106</v>
      </c>
      <c r="C109" s="124" t="str">
        <f>Varios!$B$4</f>
        <v>17 - Varios</v>
      </c>
      <c r="D109" s="125" t="str">
        <f>VLOOKUP($B109,Varios!$A$6:$H$117,2,FALSE)</f>
        <v>Mesada de granito natural c/bacha</v>
      </c>
      <c r="E109" s="123" t="str">
        <f>VLOOKUP($B109,Varios!$A$6:$H$117,8,FALSE)</f>
        <v>gl</v>
      </c>
      <c r="F109" s="269">
        <f>VLOOKUP($B109,Varios!$A$6:$H$117,7,FALSE)</f>
        <v>756771.92720319505</v>
      </c>
      <c r="G109" s="265">
        <f>Varios!G112+Varios!G113</f>
        <v>706839.71551479935</v>
      </c>
      <c r="H109" s="218">
        <f>Varios!G115</f>
        <v>41688.908623454547</v>
      </c>
      <c r="I109" s="218">
        <f>Varios!G117</f>
        <v>8243.303064941163</v>
      </c>
      <c r="J109" s="197"/>
    </row>
    <row r="110" spans="1:10" ht="12.75" customHeight="1" x14ac:dyDescent="0.25">
      <c r="A110" s="266">
        <v>106</v>
      </c>
      <c r="B110" s="120" t="s">
        <v>1117</v>
      </c>
      <c r="C110" s="121" t="str">
        <f>'Red Agua'!$B$4</f>
        <v>18 - Red de Agua</v>
      </c>
      <c r="D110" s="122" t="str">
        <f>VLOOKUP($B110,'Red Agua'!$A$6:$H$51,2,FALSE)</f>
        <v>PEAD  c/conexión hasta kit med</v>
      </c>
      <c r="E110" s="120" t="str">
        <f>VLOOKUP($B110,'Red Agua'!$A$6:$H$51,8,FALSE)</f>
        <v>m</v>
      </c>
      <c r="F110" s="268">
        <f>VLOOKUP($B110,'Red Agua'!$A$6:$H$51,7,FALSE)</f>
        <v>83831.092572692913</v>
      </c>
      <c r="G110" s="264">
        <f>'Red Agua'!G9+'Red Agua'!G10+'Red Agua'!G11+'Red Agua'!G12+'Red Agua'!G13+'Red Agua'!G14+'Red Agua'!G15+'Red Agua'!G16</f>
        <v>59298.460376970899</v>
      </c>
      <c r="H110" s="217">
        <f>'Red Agua'!G18</f>
        <v>9133.0925837709092</v>
      </c>
      <c r="I110" s="217">
        <f>'Red Agua'!G20</f>
        <v>15399.539611951101</v>
      </c>
      <c r="J110" s="197"/>
    </row>
    <row r="111" spans="1:10" ht="12.75" customHeight="1" x14ac:dyDescent="0.25">
      <c r="A111" s="266">
        <v>107</v>
      </c>
      <c r="B111" s="123" t="s">
        <v>1119</v>
      </c>
      <c r="C111" s="124" t="str">
        <f>'Red Agua'!$B$4</f>
        <v>18 - Red de Agua</v>
      </c>
      <c r="D111" s="125" t="str">
        <f>VLOOKUP($B111,'Red Agua'!$A$6:$H$51,2,FALSE)</f>
        <v>PEAD  s/conexión*</v>
      </c>
      <c r="E111" s="123" t="str">
        <f>VLOOKUP($B111,'Red Agua'!$A$6:$H$51,8,FALSE)</f>
        <v>m</v>
      </c>
      <c r="F111" s="269">
        <f>VLOOKUP($B111,'Red Agua'!$A$6:$H$51,7,FALSE)</f>
        <v>74680.861064387849</v>
      </c>
      <c r="G111" s="265">
        <f>'Red Agua'!G26+'Red Agua'!G27+'Red Agua'!G28+'Red Agua'!G29+'Red Agua'!G30+'Red Agua'!G31</f>
        <v>50148.228868665836</v>
      </c>
      <c r="H111" s="218">
        <f>'Red Agua'!G33</f>
        <v>9133.0925837709092</v>
      </c>
      <c r="I111" s="218">
        <f>'Red Agua'!G35</f>
        <v>15399.539611951101</v>
      </c>
      <c r="J111" s="197"/>
    </row>
    <row r="112" spans="1:10" ht="12.75" customHeight="1" x14ac:dyDescent="0.25">
      <c r="A112" s="266">
        <v>108</v>
      </c>
      <c r="B112" s="120" t="s">
        <v>1120</v>
      </c>
      <c r="C112" s="121" t="str">
        <f>'Red Agua'!$B$4</f>
        <v>18 - Red de Agua</v>
      </c>
      <c r="D112" s="122" t="str">
        <f>VLOOKUP($B112,'Red Agua'!$A$6:$H$51,2,FALSE)</f>
        <v>Comando y Equipo Bombeo</v>
      </c>
      <c r="E112" s="120" t="str">
        <f>VLOOKUP($B112,'Red Agua'!$A$6:$H$51,8,FALSE)</f>
        <v>gl</v>
      </c>
      <c r="F112" s="268">
        <f>VLOOKUP($B112,'Red Agua'!$A$6:$H$51,7,FALSE)</f>
        <v>24252935.628091279</v>
      </c>
      <c r="G112" s="264">
        <f>'Red Agua'!G42+'Red Agua'!G43+'Red Agua'!G44+'Red Agua'!G45+'Red Agua'!G46+'Red Agua'!G47</f>
        <v>22102317.428347941</v>
      </c>
      <c r="H112" s="217">
        <f>'Red Agua'!G49</f>
        <v>736374.76599272725</v>
      </c>
      <c r="I112" s="217">
        <f>'Red Agua'!G51</f>
        <v>1414243.4337506113</v>
      </c>
      <c r="J112" s="197"/>
    </row>
    <row r="113" spans="1:10" ht="12.75" customHeight="1" x14ac:dyDescent="0.25">
      <c r="A113" s="266">
        <v>109</v>
      </c>
      <c r="B113" s="123" t="s">
        <v>1124</v>
      </c>
      <c r="C113" s="124" t="str">
        <f>'Red Cloaca'!$B$4</f>
        <v>19 - Red de Cloaca</v>
      </c>
      <c r="D113" s="125" t="str">
        <f>VLOOKUP($B113,'Red Cloaca'!$A$6:$H$33,2,FALSE)</f>
        <v>de PVC c/conexión</v>
      </c>
      <c r="E113" s="123" t="str">
        <f>VLOOKUP($B113,'Red Cloaca'!$A$6:$H$33,8,FALSE)</f>
        <v>m</v>
      </c>
      <c r="F113" s="269">
        <f>VLOOKUP($B113,'Red Cloaca'!$A$6:$H$33,7,FALSE)</f>
        <v>129277.14703269789</v>
      </c>
      <c r="G113" s="265">
        <f>'Red Cloaca'!G9+'Red Cloaca'!G10+'Red Cloaca'!G11+'Red Cloaca'!G12+'Red Cloaca'!G13+'Red Cloaca'!G14+'Red Cloaca'!G15</f>
        <v>97081.228781852507</v>
      </c>
      <c r="H113" s="218">
        <f>'Red Cloaca'!G17</f>
        <v>13653.615452781816</v>
      </c>
      <c r="I113" s="218">
        <f>'Red Cloaca'!G19</f>
        <v>18542.302798063567</v>
      </c>
      <c r="J113" s="197"/>
    </row>
    <row r="114" spans="1:10" ht="12.75" customHeight="1" x14ac:dyDescent="0.25">
      <c r="A114" s="266">
        <v>110</v>
      </c>
      <c r="B114" s="120" t="s">
        <v>1126</v>
      </c>
      <c r="C114" s="121" t="str">
        <f>'Red Cloaca'!$B$4</f>
        <v>19 - Red de Cloaca</v>
      </c>
      <c r="D114" s="122" t="str">
        <f>VLOOKUP($B114,'Red Cloaca'!$A$6:$H$33,2,FALSE)</f>
        <v>de PVC s/conexión</v>
      </c>
      <c r="E114" s="120" t="str">
        <f>VLOOKUP($B114,'Red Cloaca'!$A$6:$H$33,8,FALSE)</f>
        <v>m</v>
      </c>
      <c r="F114" s="268">
        <f>VLOOKUP($B114,'Red Cloaca'!$A$6:$H$33,7,FALSE)</f>
        <v>104139.63533212728</v>
      </c>
      <c r="G114" s="264">
        <f>'Red Cloaca'!G25+'Red Cloaca'!G26+'Red Cloaca'!G27+'Red Cloaca'!G28+'Red Cloaca'!G29</f>
        <v>73273.282630990987</v>
      </c>
      <c r="H114" s="217">
        <f>'Red Cloaca'!G31</f>
        <v>12324.049903072728</v>
      </c>
      <c r="I114" s="217">
        <f>'Red Cloaca'!G33</f>
        <v>18542.302798063567</v>
      </c>
      <c r="J114" s="197"/>
    </row>
    <row r="115" spans="1:10" ht="12.75" customHeight="1" x14ac:dyDescent="0.25">
      <c r="A115" s="266">
        <v>111</v>
      </c>
      <c r="B115" s="123" t="s">
        <v>1142</v>
      </c>
      <c r="C115" s="124" t="str">
        <f>'Red Gas'!$B$4</f>
        <v>20 - Red de Gas</v>
      </c>
      <c r="D115" s="125" t="str">
        <f>VLOOKUP($B115,'Red Gas'!$A$6:$H$15,2,FALSE)</f>
        <v>PEAD  varios Ø MM</v>
      </c>
      <c r="E115" s="123" t="str">
        <f>VLOOKUP($B115,'Red Gas'!$A$6:$H$15,8,FALSE)</f>
        <v>m</v>
      </c>
      <c r="F115" s="269">
        <f>VLOOKUP($B115,'Red Gas'!$A$6:$H$15,7,FALSE)</f>
        <v>57798.64405813715</v>
      </c>
      <c r="G115" s="265">
        <f>'Red Gas'!G9+'Red Gas'!G10+'Red Gas'!G11</f>
        <v>31717.859051827658</v>
      </c>
      <c r="H115" s="218">
        <f>'Red Gas'!G13</f>
        <v>8795.5874826909076</v>
      </c>
      <c r="I115" s="218">
        <f>'Red Gas'!G15</f>
        <v>17285.197523618583</v>
      </c>
      <c r="J115" s="197"/>
    </row>
    <row r="116" spans="1:10" ht="12.75" customHeight="1" x14ac:dyDescent="0.25">
      <c r="A116" s="266">
        <v>112</v>
      </c>
      <c r="B116" s="120" t="s">
        <v>1128</v>
      </c>
      <c r="C116" s="121" t="str">
        <f>'Red Elect'!$B$6</f>
        <v>21.1 S.E.T.A.</v>
      </c>
      <c r="D116" s="122" t="str">
        <f>VLOOKUP($B116,'Red Elect'!$A$8:$H$81,2,FALSE)</f>
        <v xml:space="preserve">Construcción de SETA 315 Kva. </v>
      </c>
      <c r="E116" s="120" t="str">
        <f>VLOOKUP($B116,'Red Elect'!$A$8:$H$81,8,FALSE)</f>
        <v>u</v>
      </c>
      <c r="F116" s="268">
        <f>VLOOKUP($B116,'Red Elect'!$A$8:$H$81,7,FALSE)</f>
        <v>54630331.568846308</v>
      </c>
      <c r="G116" s="264">
        <f>'Red Elect'!G11+'Red Elect'!G12+'Red Elect'!G13+'Red Elect'!G14+'Red Elect'!G15+'Red Elect'!G16+'Red Elect'!G17+'Red Elect'!G18+'Red Elect'!G19+'Red Elect'!G20</f>
        <v>49491154.026515007</v>
      </c>
      <c r="H116" s="217">
        <f>'Red Elect'!G22</f>
        <v>3087660.3035167269</v>
      </c>
      <c r="I116" s="217">
        <f>'Red Elect'!G24</f>
        <v>2051517.2388145672</v>
      </c>
      <c r="J116" s="197"/>
    </row>
    <row r="117" spans="1:10" ht="12.75" customHeight="1" x14ac:dyDescent="0.25">
      <c r="A117" s="266">
        <v>113</v>
      </c>
      <c r="B117" s="123" t="s">
        <v>1129</v>
      </c>
      <c r="C117" s="124" t="str">
        <f>'Red Elect'!$B$27</f>
        <v>21.2 RED DE MEDIA TENSION</v>
      </c>
      <c r="D117" s="125" t="str">
        <f>VLOOKUP($B117,'Red Elect'!$A$8:$H$81,2,FALSE)</f>
        <v>Tendido de Red Media Tensión</v>
      </c>
      <c r="E117" s="123" t="str">
        <f>VLOOKUP($B117,'Red Elect'!$A$8:$H$81,8,FALSE)</f>
        <v>gl</v>
      </c>
      <c r="F117" s="269">
        <f>VLOOKUP($B117,'Red Elect'!$A$8:$H$81,7,FALSE)</f>
        <v>6861539.1262275036</v>
      </c>
      <c r="G117" s="265">
        <f>'Red Elect'!G32+'Red Elect'!G33+'Red Elect'!G34+'Red Elect'!G35+'Red Elect'!G36+'Red Elect'!G37+'Red Elect'!G38+'Red Elect'!G39+'Red Elect'!G40</f>
        <v>5519590.991053422</v>
      </c>
      <c r="H117" s="218">
        <f>'Red Elect'!G42</f>
        <v>525301.12126275629</v>
      </c>
      <c r="I117" s="218">
        <f>'Red Elect'!G44</f>
        <v>816647.01391132514</v>
      </c>
      <c r="J117" s="197"/>
    </row>
    <row r="118" spans="1:10" ht="12.75" customHeight="1" x14ac:dyDescent="0.25">
      <c r="A118" s="266">
        <v>114</v>
      </c>
      <c r="B118" s="120" t="s">
        <v>1130</v>
      </c>
      <c r="C118" s="121" t="str">
        <f>'Red Elect'!$B$47</f>
        <v>21.3 RED DE BAJA TENSION</v>
      </c>
      <c r="D118" s="122" t="str">
        <f>VLOOKUP($B118,'Red Elect'!$A$8:$H$81,2,FALSE)</f>
        <v>Tendido baja tensión</v>
      </c>
      <c r="E118" s="120" t="str">
        <f>VLOOKUP($B118,'Red Elect'!$A$8:$H$81,8,FALSE)</f>
        <v>gl</v>
      </c>
      <c r="F118" s="268">
        <f>VLOOKUP($B118,'Red Elect'!$A$8:$H$81,7,FALSE)</f>
        <v>5525002.9884820385</v>
      </c>
      <c r="G118" s="264">
        <f>'Red Elect'!G52+'Red Elect'!G53+'Red Elect'!G54+'Red Elect'!G55+'Red Elect'!G56+'Red Elect'!G57+'Red Elect'!G58+'Red Elect'!G59+'Red Elect'!G60+'Red Elect'!G61+'Red Elect'!G62+'Red Elect'!G63</f>
        <v>4805719.6257488132</v>
      </c>
      <c r="H118" s="217">
        <f>'Red Elect'!G65</f>
        <v>310095.59590138181</v>
      </c>
      <c r="I118" s="217">
        <f>'Red Elect'!G67</f>
        <v>409187.76683184353</v>
      </c>
      <c r="J118" s="197"/>
    </row>
    <row r="119" spans="1:10" ht="12.75" customHeight="1" x14ac:dyDescent="0.25">
      <c r="A119" s="266">
        <v>115</v>
      </c>
      <c r="B119" s="123" t="s">
        <v>1131</v>
      </c>
      <c r="C119" s="124" t="str">
        <f>'Red Elect'!$B$70</f>
        <v>21.4 ALUMBRADO PUBLICO</v>
      </c>
      <c r="D119" s="125" t="str">
        <f>VLOOKUP($B119,'Red Elect'!$A$8:$H$81,2,FALSE)</f>
        <v>Alumbrado público p/barrios</v>
      </c>
      <c r="E119" s="123" t="str">
        <f>VLOOKUP($B119,'Red Elect'!$A$8:$H$81,8,FALSE)</f>
        <v>gl</v>
      </c>
      <c r="F119" s="269">
        <f>VLOOKUP($B119,'Red Elect'!$A$8:$H$81,7,FALSE)</f>
        <v>27234768.305358525</v>
      </c>
      <c r="G119" s="265">
        <f>'Red Elect'!G75+'Red Elect'!G76+'Red Elect'!G77</f>
        <v>26008353.496640917</v>
      </c>
      <c r="H119" s="218">
        <f>'Red Elect'!G79</f>
        <v>992121.81319292355</v>
      </c>
      <c r="I119" s="218">
        <f>'Red Elect'!G81</f>
        <v>234292.99552468461</v>
      </c>
      <c r="J119" s="197"/>
    </row>
    <row r="120" spans="1:10" ht="12.75" customHeight="1" x14ac:dyDescent="0.25">
      <c r="A120" s="266">
        <v>116</v>
      </c>
      <c r="B120" s="120" t="s">
        <v>1145</v>
      </c>
      <c r="C120" s="121" t="str">
        <f>'Red Vial'!$B$4</f>
        <v>22 - Red Vial</v>
      </c>
      <c r="D120" s="122" t="str">
        <f>VLOOKUP($B120,'Red Vial'!$A$6:$H$61,2,FALSE)</f>
        <v>Cordón cuneta de HºAº</v>
      </c>
      <c r="E120" s="120" t="str">
        <f>VLOOKUP($B120,'Red Vial'!$A$6:$H$61,8,FALSE)</f>
        <v>m</v>
      </c>
      <c r="F120" s="268">
        <f>VLOOKUP($B120,'Red Vial'!$A$6:$H$61,7,FALSE)</f>
        <v>52691.826924302266</v>
      </c>
      <c r="G120" s="264">
        <f>'Red Vial'!G9+'Red Vial'!G10+'Red Vial'!G11+'Red Vial'!G12</f>
        <v>34649.549864572902</v>
      </c>
      <c r="H120" s="217">
        <f>'Red Vial'!G14</f>
        <v>9756.9786140000015</v>
      </c>
      <c r="I120" s="217">
        <f>'Red Vial'!G16+'Red Vial'!G17</f>
        <v>8285.2984457293715</v>
      </c>
      <c r="J120" s="197"/>
    </row>
    <row r="121" spans="1:10" ht="12.75" customHeight="1" x14ac:dyDescent="0.25">
      <c r="A121" s="266">
        <v>117</v>
      </c>
      <c r="B121" s="123" t="s">
        <v>1146</v>
      </c>
      <c r="C121" s="124" t="str">
        <f>'Red Vial'!$B$4</f>
        <v>22 - Red Vial</v>
      </c>
      <c r="D121" s="125" t="str">
        <f>VLOOKUP($B121,'Red Vial'!$A$6:$H$61,2,FALSE)</f>
        <v>Pavimento articulado c/sub-base</v>
      </c>
      <c r="E121" s="123" t="str">
        <f>VLOOKUP($B121,'Red Vial'!$A$6:$H$61,8,FALSE)</f>
        <v>m2</v>
      </c>
      <c r="F121" s="269">
        <f>VLOOKUP($B121,'Red Vial'!$A$6:$H$61,7,FALSE)</f>
        <v>52204.616052085126</v>
      </c>
      <c r="G121" s="265">
        <f>'Red Vial'!G23+'Red Vial'!G24+'Red Vial'!G25</f>
        <v>20876.909894765235</v>
      </c>
      <c r="H121" s="218">
        <f>'Red Vial'!G27</f>
        <v>7140.3343493363627</v>
      </c>
      <c r="I121" s="218">
        <f>'Red Vial'!G29+'Red Vial'!G30+'Red Vial'!G31+'Red Vial'!G32+'Red Vial'!G33</f>
        <v>24187.371807983527</v>
      </c>
      <c r="J121" s="197"/>
    </row>
    <row r="122" spans="1:10" ht="12.75" customHeight="1" x14ac:dyDescent="0.25">
      <c r="A122" s="266">
        <v>118</v>
      </c>
      <c r="B122" s="120" t="s">
        <v>1147</v>
      </c>
      <c r="C122" s="121" t="str">
        <f>'Red Vial'!$B$4</f>
        <v>22 - Red Vial</v>
      </c>
      <c r="D122" s="122" t="str">
        <f>VLOOKUP($B122,'Red Vial'!$A$6:$H$61,2,FALSE)</f>
        <v>Pavimento de hormigón e = 0.15</v>
      </c>
      <c r="E122" s="120" t="str">
        <f>VLOOKUP($B122,'Red Vial'!$A$6:$H$61,8,FALSE)</f>
        <v>m2</v>
      </c>
      <c r="F122" s="268">
        <f>VLOOKUP($B122,'Red Vial'!$A$6:$H$61,7,FALSE)</f>
        <v>72999.952219644591</v>
      </c>
      <c r="G122" s="264">
        <f>'Red Vial'!G39+'Red Vial'!G40+'Red Vial'!G41+'Red Vial'!G42+'Red Vial'!G43</f>
        <v>50546.961350268364</v>
      </c>
      <c r="H122" s="217">
        <f>'Red Vial'!G45</f>
        <v>5854.1871684000007</v>
      </c>
      <c r="I122" s="217">
        <f>'Red Vial'!G47+'Red Vial'!G48+'Red Vial'!G49+'Red Vial'!G50+'Red Vial'!G51</f>
        <v>16598.803700976237</v>
      </c>
      <c r="J122" s="197"/>
    </row>
    <row r="123" spans="1:10" ht="12.75" customHeight="1" thickBot="1" x14ac:dyDescent="0.3">
      <c r="A123" s="270">
        <v>119</v>
      </c>
      <c r="B123" s="271" t="s">
        <v>1148</v>
      </c>
      <c r="C123" s="272" t="str">
        <f>'Red Vial'!$B$4</f>
        <v>22 - Red Vial</v>
      </c>
      <c r="D123" s="273" t="str">
        <f>VLOOKUP($B123,'Red Vial'!$A$6:$H$61,2,FALSE)</f>
        <v>Enripiado e = 10 cm</v>
      </c>
      <c r="E123" s="271" t="str">
        <f>VLOOKUP($B123,'Red Vial'!$A$6:$H$61,8,FALSE)</f>
        <v>m2</v>
      </c>
      <c r="F123" s="274">
        <f>VLOOKUP($B123,'Red Vial'!$A$6:$H$61,7,FALSE)</f>
        <v>12545.119592296283</v>
      </c>
      <c r="G123" s="265">
        <f>'Red Vial'!G56</f>
        <v>3819.7786638395569</v>
      </c>
      <c r="H123" s="218">
        <f>'Red Vial'!G58</f>
        <v>4672.2622590222718</v>
      </c>
      <c r="I123" s="218">
        <f>'Red Vial'!G60+'Red Vial'!G61</f>
        <v>4053.0786694344561</v>
      </c>
      <c r="J123" s="197"/>
    </row>
    <row r="124" spans="1:10" x14ac:dyDescent="0.25">
      <c r="C124" s="36"/>
      <c r="F124" s="219"/>
      <c r="G124" s="219"/>
      <c r="H124" s="219"/>
      <c r="I124" s="219"/>
    </row>
    <row r="125" spans="1:10" x14ac:dyDescent="0.25">
      <c r="C125" s="36"/>
      <c r="F125" s="219"/>
      <c r="G125" s="219"/>
      <c r="H125" s="219"/>
      <c r="I125" s="219"/>
    </row>
    <row r="126" spans="1:10" s="52" customFormat="1" ht="15.75" x14ac:dyDescent="0.2">
      <c r="A126" s="42"/>
      <c r="B126" s="51"/>
      <c r="E126" s="53"/>
      <c r="F126" s="219"/>
      <c r="G126" s="219"/>
      <c r="H126" s="219"/>
      <c r="I126" s="219"/>
    </row>
    <row r="127" spans="1:10" s="52" customFormat="1" ht="12.75" x14ac:dyDescent="0.2">
      <c r="A127" s="203"/>
      <c r="B127" s="203"/>
      <c r="C127" s="97"/>
      <c r="D127" s="97"/>
      <c r="E127" s="204"/>
      <c r="F127" s="225"/>
      <c r="G127" s="219"/>
      <c r="H127" s="226"/>
      <c r="I127" s="226"/>
    </row>
    <row r="128" spans="1:10" x14ac:dyDescent="0.25">
      <c r="A128" s="52"/>
      <c r="B128" s="52"/>
      <c r="C128" s="36"/>
      <c r="F128" s="219"/>
      <c r="G128" s="219"/>
      <c r="H128" s="219"/>
      <c r="I128" s="219"/>
    </row>
    <row r="129" spans="1:9" x14ac:dyDescent="0.25">
      <c r="C129" s="36"/>
      <c r="F129" s="219"/>
      <c r="G129" s="219"/>
      <c r="H129" s="219"/>
      <c r="I129" s="219"/>
    </row>
    <row r="130" spans="1:9" x14ac:dyDescent="0.25">
      <c r="C130" s="36"/>
      <c r="F130" s="219"/>
      <c r="G130" s="219"/>
      <c r="H130" s="219"/>
      <c r="I130" s="219"/>
    </row>
    <row r="131" spans="1:9" x14ac:dyDescent="0.25">
      <c r="C131" s="36"/>
      <c r="F131" s="219"/>
      <c r="G131" s="219"/>
      <c r="H131" s="219"/>
      <c r="I131" s="219"/>
    </row>
    <row r="132" spans="1:9" ht="15.75" x14ac:dyDescent="0.25">
      <c r="A132" s="42"/>
      <c r="F132" s="220"/>
      <c r="G132" s="220"/>
      <c r="H132" s="220"/>
      <c r="I132" s="220"/>
    </row>
    <row r="133" spans="1:9" x14ac:dyDescent="0.25">
      <c r="F133" s="220"/>
      <c r="G133" s="220"/>
      <c r="H133" s="220"/>
      <c r="I133" s="220"/>
    </row>
    <row r="134" spans="1:9" x14ac:dyDescent="0.25">
      <c r="F134" s="220"/>
      <c r="G134" s="220"/>
      <c r="H134" s="220"/>
      <c r="I134" s="220"/>
    </row>
    <row r="135" spans="1:9" x14ac:dyDescent="0.25">
      <c r="A135" s="96"/>
      <c r="B135" s="96"/>
      <c r="C135" s="96"/>
      <c r="D135" s="202"/>
      <c r="E135" s="96"/>
      <c r="F135" s="227"/>
      <c r="G135" s="227"/>
      <c r="H135" s="227"/>
      <c r="I135" s="227"/>
    </row>
    <row r="136" spans="1:9" x14ac:dyDescent="0.25">
      <c r="D136" s="51"/>
      <c r="F136" s="220"/>
      <c r="G136" s="220"/>
      <c r="H136" s="220"/>
      <c r="I136" s="220"/>
    </row>
    <row r="137" spans="1:9" x14ac:dyDescent="0.25">
      <c r="D137" s="51"/>
      <c r="F137" s="220"/>
      <c r="G137" s="220"/>
      <c r="H137" s="220"/>
      <c r="I137" s="220"/>
    </row>
    <row r="138" spans="1:9" x14ac:dyDescent="0.25">
      <c r="D138" s="51"/>
      <c r="F138" s="220"/>
      <c r="G138" s="220"/>
      <c r="H138" s="220"/>
      <c r="I138" s="220"/>
    </row>
    <row r="139" spans="1:9" x14ac:dyDescent="0.25">
      <c r="D139" s="51"/>
      <c r="F139" s="220"/>
      <c r="G139" s="220"/>
      <c r="H139" s="220"/>
      <c r="I139" s="220"/>
    </row>
    <row r="140" spans="1:9" x14ac:dyDescent="0.25">
      <c r="D140" s="51"/>
      <c r="F140" s="220"/>
      <c r="G140" s="220"/>
      <c r="H140" s="220"/>
      <c r="I140" s="220"/>
    </row>
    <row r="141" spans="1:9" x14ac:dyDescent="0.25">
      <c r="D141" s="51"/>
      <c r="F141" s="220"/>
      <c r="G141" s="220"/>
      <c r="H141" s="220"/>
      <c r="I141" s="220"/>
    </row>
    <row r="142" spans="1:9" x14ac:dyDescent="0.25">
      <c r="D142" s="51"/>
      <c r="F142" s="220"/>
      <c r="G142" s="220"/>
      <c r="H142" s="220"/>
      <c r="I142" s="220"/>
    </row>
    <row r="143" spans="1:9" x14ac:dyDescent="0.25">
      <c r="D143" s="51"/>
      <c r="F143" s="220"/>
      <c r="G143" s="220"/>
      <c r="H143" s="220"/>
      <c r="I143" s="220"/>
    </row>
    <row r="144" spans="1:9" x14ac:dyDescent="0.25">
      <c r="D144" s="51"/>
      <c r="F144" s="220"/>
      <c r="G144" s="220"/>
      <c r="H144" s="220"/>
      <c r="I144" s="220"/>
    </row>
    <row r="145" spans="4:9" x14ac:dyDescent="0.25">
      <c r="D145" s="51"/>
      <c r="F145" s="220"/>
      <c r="G145" s="220"/>
      <c r="H145" s="220"/>
      <c r="I145" s="220"/>
    </row>
    <row r="146" spans="4:9" x14ac:dyDescent="0.25">
      <c r="D146" s="51"/>
      <c r="F146" s="220"/>
      <c r="G146" s="220"/>
      <c r="H146" s="220"/>
      <c r="I146" s="220"/>
    </row>
    <row r="147" spans="4:9" x14ac:dyDescent="0.25">
      <c r="D147" s="51"/>
      <c r="F147" s="220"/>
      <c r="G147" s="220"/>
      <c r="H147" s="220"/>
      <c r="I147" s="220"/>
    </row>
    <row r="148" spans="4:9" x14ac:dyDescent="0.25">
      <c r="D148" s="51"/>
      <c r="F148" s="220"/>
      <c r="G148" s="220"/>
      <c r="H148" s="220"/>
      <c r="I148" s="220"/>
    </row>
    <row r="149" spans="4:9" x14ac:dyDescent="0.25">
      <c r="D149" s="51"/>
      <c r="F149" s="220"/>
      <c r="G149" s="220"/>
      <c r="H149" s="220"/>
      <c r="I149" s="220"/>
    </row>
    <row r="150" spans="4:9" x14ac:dyDescent="0.25">
      <c r="D150" s="51"/>
      <c r="F150" s="220"/>
      <c r="G150" s="220"/>
      <c r="H150" s="220"/>
      <c r="I150" s="220"/>
    </row>
    <row r="151" spans="4:9" x14ac:dyDescent="0.25">
      <c r="D151" s="51"/>
      <c r="F151" s="220"/>
      <c r="G151" s="220"/>
      <c r="H151" s="220"/>
      <c r="I151" s="220"/>
    </row>
    <row r="152" spans="4:9" x14ac:dyDescent="0.25">
      <c r="D152" s="51"/>
      <c r="F152" s="220"/>
      <c r="G152" s="220"/>
      <c r="H152" s="220"/>
      <c r="I152" s="220"/>
    </row>
    <row r="153" spans="4:9" x14ac:dyDescent="0.25">
      <c r="D153" s="51"/>
      <c r="F153" s="220"/>
      <c r="G153" s="220"/>
      <c r="H153" s="220"/>
      <c r="I153" s="220"/>
    </row>
    <row r="154" spans="4:9" x14ac:dyDescent="0.25">
      <c r="D154" s="51"/>
      <c r="F154" s="220"/>
      <c r="G154" s="220"/>
      <c r="H154" s="220"/>
      <c r="I154" s="220"/>
    </row>
    <row r="155" spans="4:9" x14ac:dyDescent="0.25">
      <c r="D155" s="51"/>
      <c r="F155" s="220"/>
      <c r="G155" s="220"/>
      <c r="H155" s="220"/>
      <c r="I155" s="220"/>
    </row>
    <row r="156" spans="4:9" x14ac:dyDescent="0.25">
      <c r="D156" s="51"/>
      <c r="F156" s="220"/>
      <c r="G156" s="220"/>
      <c r="H156" s="220"/>
      <c r="I156" s="220"/>
    </row>
    <row r="157" spans="4:9" x14ac:dyDescent="0.25">
      <c r="F157" s="220"/>
      <c r="G157" s="220"/>
      <c r="H157" s="220"/>
      <c r="I157" s="220"/>
    </row>
  </sheetData>
  <mergeCells count="2">
    <mergeCell ref="A2:F2"/>
    <mergeCell ref="A3:F3"/>
  </mergeCells>
  <printOptions horizontalCentered="1"/>
  <pageMargins left="0.23622047244094491" right="0.23622047244094491" top="0.94488188976377963" bottom="0.74803149606299213" header="0.31496062992125984" footer="0.31496062992125984"/>
  <pageSetup paperSize="9" scale="65" fitToHeight="2" orientation="portrait" verticalDpi="300" r:id="rId1"/>
  <headerFooter>
    <oddHeader>&amp;L&amp;"-,Negrita"&amp;10DISPOSICIÓN UCC N° 16/26&amp;11
ANEXO I&amp;C
&amp;G&amp;R&amp;"-,Cursiva"&amp;10“Gral. Martín Miguel de Güemes Héroe de la Nación Argentina”</oddHeader>
    <oddFooter xml:space="preserve">&amp;CENERO 2026
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AA47"/>
  <sheetViews>
    <sheetView topLeftCell="B1" workbookViewId="0">
      <selection activeCell="N47" sqref="A1:N47"/>
    </sheetView>
  </sheetViews>
  <sheetFormatPr baseColWidth="10" defaultRowHeight="12.75" x14ac:dyDescent="0.2"/>
  <cols>
    <col min="1" max="1" width="8.28515625" style="27" hidden="1" customWidth="1"/>
    <col min="2" max="2" width="10" style="36" customWidth="1"/>
    <col min="3" max="5" width="10" style="7" customWidth="1"/>
    <col min="6" max="6" width="1.42578125" style="7" customWidth="1"/>
    <col min="7" max="7" width="10" style="7" customWidth="1"/>
    <col min="8" max="9" width="10" style="9" customWidth="1"/>
    <col min="10" max="10" width="1.42578125" style="9" customWidth="1"/>
    <col min="11" max="11" width="5" style="9" bestFit="1" customWidth="1"/>
    <col min="12" max="12" width="13.5703125" style="232" customWidth="1"/>
    <col min="13" max="13" width="2.140625" style="8" customWidth="1"/>
    <col min="14" max="14" width="6.7109375" style="7" customWidth="1"/>
    <col min="15" max="19" width="11.42578125" style="7" customWidth="1"/>
    <col min="20" max="20" width="11.42578125" style="83" customWidth="1"/>
    <col min="21" max="27" width="11.42578125" style="87" customWidth="1"/>
    <col min="28" max="16384" width="11.42578125" style="7"/>
  </cols>
  <sheetData>
    <row r="1" spans="1:27" ht="72" customHeight="1" x14ac:dyDescent="0.2"/>
    <row r="2" spans="1:27" s="1" customFormat="1" ht="33.75" customHeight="1" x14ac:dyDescent="0.35">
      <c r="A2" s="26"/>
      <c r="B2" s="346" t="str">
        <f>'PT ORGANISMOS'!A2</f>
        <v>Precios de ENERO 2026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T2" s="81"/>
      <c r="U2" s="84"/>
      <c r="V2" s="84"/>
      <c r="W2" s="84"/>
      <c r="X2" s="84"/>
      <c r="Y2" s="84"/>
      <c r="Z2" s="88"/>
      <c r="AA2" s="84"/>
    </row>
    <row r="3" spans="1:27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T3" s="81"/>
      <c r="U3" s="84"/>
      <c r="V3" s="84"/>
      <c r="W3" s="84"/>
      <c r="X3" s="84"/>
      <c r="Y3" s="84"/>
      <c r="Z3" s="88"/>
      <c r="AA3" s="84"/>
    </row>
    <row r="4" spans="1:27" s="1" customFormat="1" ht="26.25" customHeight="1" x14ac:dyDescent="0.25">
      <c r="A4" s="26"/>
      <c r="B4" s="345" t="s">
        <v>1164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T4" s="81"/>
      <c r="U4" s="84"/>
      <c r="V4" s="84"/>
      <c r="W4" s="84"/>
      <c r="X4" s="84"/>
      <c r="Y4" s="84"/>
      <c r="Z4" s="88"/>
      <c r="AA4" s="84"/>
    </row>
    <row r="5" spans="1:27" s="2" customFormat="1" ht="15" x14ac:dyDescent="0.25">
      <c r="A5" s="27"/>
      <c r="B5" s="33"/>
      <c r="H5" s="4"/>
      <c r="I5" s="4"/>
      <c r="J5" s="4"/>
      <c r="K5" s="4"/>
      <c r="L5" s="233"/>
      <c r="M5" s="3"/>
      <c r="O5" s="72" t="s">
        <v>1152</v>
      </c>
      <c r="P5" s="73" t="s">
        <v>1153</v>
      </c>
      <c r="Q5" s="72" t="s">
        <v>1154</v>
      </c>
      <c r="R5" s="72" t="s">
        <v>1155</v>
      </c>
      <c r="S5" s="72" t="s">
        <v>1161</v>
      </c>
      <c r="T5" s="82" t="s">
        <v>1161</v>
      </c>
      <c r="U5" s="85" t="s">
        <v>175</v>
      </c>
      <c r="V5" s="85" t="s">
        <v>1156</v>
      </c>
      <c r="W5" s="85" t="s">
        <v>1157</v>
      </c>
      <c r="X5" s="85" t="s">
        <v>1158</v>
      </c>
      <c r="Y5" s="85" t="s">
        <v>123</v>
      </c>
      <c r="Z5" s="89" t="s">
        <v>1159</v>
      </c>
      <c r="AA5" s="85" t="s">
        <v>1163</v>
      </c>
    </row>
    <row r="6" spans="1:27" s="2" customFormat="1" ht="15" x14ac:dyDescent="0.25">
      <c r="A6" s="28"/>
      <c r="B6" s="34" t="s">
        <v>909</v>
      </c>
      <c r="C6" s="18"/>
      <c r="D6" s="18"/>
      <c r="E6" s="18"/>
      <c r="F6" s="18"/>
      <c r="G6" s="18"/>
      <c r="H6" s="19"/>
      <c r="I6" s="19"/>
      <c r="J6" s="19"/>
      <c r="K6" s="19" t="s">
        <v>914</v>
      </c>
      <c r="L6" s="234" t="s">
        <v>911</v>
      </c>
      <c r="M6" s="18"/>
      <c r="O6" s="74">
        <v>10</v>
      </c>
      <c r="P6" s="80">
        <f t="shared" ref="P6:P47" si="0">+O6/25</f>
        <v>0.4</v>
      </c>
      <c r="Q6" s="74">
        <v>2.5</v>
      </c>
      <c r="R6" s="80">
        <f t="shared" ref="R6:R47" si="1">+P6+Q6</f>
        <v>2.9</v>
      </c>
      <c r="S6" s="77">
        <f>($L$12+$L$10)*0.9*R6/10000</f>
        <v>111280.21594957545</v>
      </c>
      <c r="T6" s="77">
        <f>($L$10+$L$13)*0.07*R6/4000</f>
        <v>21597.662741374523</v>
      </c>
      <c r="U6" s="86">
        <f>$L$8*R6</f>
        <v>32524.605005454545</v>
      </c>
      <c r="V6" s="86">
        <f>$L$19/120/8*R6</f>
        <v>1885.8343621355871</v>
      </c>
      <c r="W6" s="90">
        <f>P6*S6/2/R6</f>
        <v>7674.4976516948591</v>
      </c>
      <c r="X6" s="86">
        <f>$L$15*2*6/40000*O6</f>
        <v>3189.7356868017923</v>
      </c>
      <c r="Y6" s="86">
        <f>0.12*145*$L$14*1.3*P6</f>
        <v>17462.279415192515</v>
      </c>
      <c r="Z6" s="90">
        <f t="shared" ref="Z6:Z47" si="2">+S6+T6+U6+V6+W6+X6+Y6</f>
        <v>195614.83081222925</v>
      </c>
      <c r="AA6" s="91">
        <f>Z6/10/O6</f>
        <v>1956.1483081222927</v>
      </c>
    </row>
    <row r="7" spans="1:27" s="2" customFormat="1" ht="13.5" customHeight="1" x14ac:dyDescent="0.25">
      <c r="A7" s="27"/>
      <c r="B7" s="35" t="s">
        <v>903</v>
      </c>
      <c r="C7" s="7"/>
      <c r="D7" s="7"/>
      <c r="E7" s="7"/>
      <c r="F7" s="7"/>
      <c r="G7" s="7"/>
      <c r="H7" s="12"/>
      <c r="I7" s="12"/>
      <c r="J7" s="12"/>
      <c r="K7" s="8"/>
      <c r="L7" s="235"/>
      <c r="M7" s="8"/>
      <c r="O7" s="74">
        <v>15</v>
      </c>
      <c r="P7" s="80">
        <f t="shared" si="0"/>
        <v>0.6</v>
      </c>
      <c r="Q7" s="74">
        <v>2.5</v>
      </c>
      <c r="R7" s="80">
        <f t="shared" si="1"/>
        <v>3.1</v>
      </c>
      <c r="S7" s="77">
        <f t="shared" ref="S7:S14" si="3">($L$12+$L$10)*0.9*R7/10000</f>
        <v>118954.7136012703</v>
      </c>
      <c r="T7" s="77">
        <f t="shared" ref="T7:T14" si="4">($L$10+$L$13)*0.07*R7/4000</f>
        <v>23087.156723538283</v>
      </c>
      <c r="U7" s="86">
        <f t="shared" ref="U7:U47" si="5">$L$8*R7</f>
        <v>34767.681212727271</v>
      </c>
      <c r="V7" s="86">
        <f t="shared" ref="V7:V14" si="6">$L$19/120/8*R7</f>
        <v>2015.8919043518345</v>
      </c>
      <c r="W7" s="90">
        <f t="shared" ref="W7:W47" si="7">P7*S7/2/R7</f>
        <v>11511.746477542287</v>
      </c>
      <c r="X7" s="86">
        <f t="shared" ref="X7:X14" si="8">$L$15*2*6/40000*O7</f>
        <v>4784.6035302026885</v>
      </c>
      <c r="Y7" s="86">
        <f t="shared" ref="Y7:Y14" si="9">0.12*145*$L$14*1.3*P7</f>
        <v>26193.419122788775</v>
      </c>
      <c r="Z7" s="90">
        <f t="shared" si="2"/>
        <v>221315.21257242144</v>
      </c>
      <c r="AA7" s="91">
        <f t="shared" ref="AA7:AA14" si="10">+Z7/10/O7</f>
        <v>1475.4347504828097</v>
      </c>
    </row>
    <row r="8" spans="1:27" s="2" customFormat="1" ht="13.5" customHeight="1" x14ac:dyDescent="0.25">
      <c r="A8" s="27">
        <v>204</v>
      </c>
      <c r="B8" s="39" t="str">
        <f>VLOOKUP($A8,'PT ORGANISMOS'!$B$5:$H$1025,4,FALSE)</f>
        <v>mo.008</v>
      </c>
      <c r="C8" s="7" t="str">
        <f>VLOOKUP($A8,'PT ORGANISMOS'!$B$5:$H$1025,3,FALSE)</f>
        <v>CHOFER</v>
      </c>
      <c r="D8" s="7"/>
      <c r="E8" s="7"/>
      <c r="F8" s="7"/>
      <c r="G8" s="7"/>
      <c r="H8" s="12"/>
      <c r="I8" s="12"/>
      <c r="J8" s="12"/>
      <c r="K8" s="8" t="str">
        <f>VLOOKUP($A8,'PT ORGANISMOS'!$B$5:$H$1025,7,FALSE)</f>
        <v>h</v>
      </c>
      <c r="L8" s="236">
        <f>VLOOKUP($B8,IN_01_26!$B:$E,4,)</f>
        <v>11215.381036363637</v>
      </c>
      <c r="M8" s="8"/>
      <c r="O8" s="74">
        <v>20</v>
      </c>
      <c r="P8" s="80">
        <f t="shared" si="0"/>
        <v>0.8</v>
      </c>
      <c r="Q8" s="74">
        <v>2.5</v>
      </c>
      <c r="R8" s="80">
        <f t="shared" si="1"/>
        <v>3.3</v>
      </c>
      <c r="S8" s="77">
        <f t="shared" si="3"/>
        <v>126629.21125296513</v>
      </c>
      <c r="T8" s="77">
        <f t="shared" si="4"/>
        <v>24576.650705702043</v>
      </c>
      <c r="U8" s="86">
        <f t="shared" si="5"/>
        <v>37010.757420000002</v>
      </c>
      <c r="V8" s="86">
        <f t="shared" si="6"/>
        <v>2145.9494465680818</v>
      </c>
      <c r="W8" s="90">
        <f t="shared" si="7"/>
        <v>15348.995303389715</v>
      </c>
      <c r="X8" s="86">
        <f t="shared" si="8"/>
        <v>6379.4713736035847</v>
      </c>
      <c r="Y8" s="86">
        <f t="shared" si="9"/>
        <v>34924.558830385031</v>
      </c>
      <c r="Z8" s="90">
        <f t="shared" si="2"/>
        <v>247015.5943326136</v>
      </c>
      <c r="AA8" s="91">
        <f t="shared" si="10"/>
        <v>1235.0779716630682</v>
      </c>
    </row>
    <row r="9" spans="1:27" s="2" customFormat="1" ht="13.5" customHeight="1" x14ac:dyDescent="0.25">
      <c r="A9" s="27"/>
      <c r="B9" s="35" t="s">
        <v>904</v>
      </c>
      <c r="C9" s="7"/>
      <c r="D9" s="7"/>
      <c r="E9" s="7"/>
      <c r="F9" s="7"/>
      <c r="G9" s="7"/>
      <c r="H9" s="12"/>
      <c r="I9" s="12"/>
      <c r="J9" s="12"/>
      <c r="K9" s="8"/>
      <c r="L9" s="236"/>
      <c r="M9" s="8"/>
      <c r="O9" s="74">
        <v>25</v>
      </c>
      <c r="P9" s="80">
        <f t="shared" si="0"/>
        <v>1</v>
      </c>
      <c r="Q9" s="74">
        <v>2.5</v>
      </c>
      <c r="R9" s="80">
        <f t="shared" si="1"/>
        <v>3.5</v>
      </c>
      <c r="S9" s="77">
        <f t="shared" si="3"/>
        <v>134303.70890466002</v>
      </c>
      <c r="T9" s="77">
        <f t="shared" si="4"/>
        <v>26066.144687865806</v>
      </c>
      <c r="U9" s="86">
        <f t="shared" si="5"/>
        <v>39253.833627272732</v>
      </c>
      <c r="V9" s="86">
        <f t="shared" si="6"/>
        <v>2276.0069887843292</v>
      </c>
      <c r="W9" s="90">
        <f t="shared" si="7"/>
        <v>19186.244129237144</v>
      </c>
      <c r="X9" s="86">
        <f t="shared" si="8"/>
        <v>7974.3392170044817</v>
      </c>
      <c r="Y9" s="86">
        <f t="shared" si="9"/>
        <v>43655.69853798129</v>
      </c>
      <c r="Z9" s="90">
        <f t="shared" si="2"/>
        <v>272715.97609280579</v>
      </c>
      <c r="AA9" s="91">
        <f t="shared" si="10"/>
        <v>1090.8639043712233</v>
      </c>
    </row>
    <row r="10" spans="1:27" s="2" customFormat="1" ht="13.5" customHeight="1" x14ac:dyDescent="0.25">
      <c r="A10" s="27">
        <v>143</v>
      </c>
      <c r="B10" s="39" t="str">
        <f>VLOOKUP($A10,'PT ORGANISMOS'!$B$5:$H$1025,4,FALSE)</f>
        <v>eq.106</v>
      </c>
      <c r="C10" s="7" t="str">
        <f>VLOOKUP($A10,'PT ORGANISMOS'!$B$5:$H$1025,3,FALSE)</f>
        <v>CAMIÓN M. BENZ 1318-42</v>
      </c>
      <c r="D10" s="7"/>
      <c r="E10" s="7"/>
      <c r="F10" s="7"/>
      <c r="G10" s="7"/>
      <c r="H10" s="32"/>
      <c r="I10" s="32"/>
      <c r="J10" s="32"/>
      <c r="K10" s="8" t="str">
        <f>VLOOKUP($A10,'PT ORGANISMOS'!$B$5:$H$1025,7,FALSE)</f>
        <v>u</v>
      </c>
      <c r="L10" s="236">
        <f>VLOOKUP($B10,IN_01_26!$B:$E,4,)</f>
        <v>406093497.89665383</v>
      </c>
      <c r="M10" s="8"/>
      <c r="O10" s="74">
        <v>30</v>
      </c>
      <c r="P10" s="80">
        <f t="shared" si="0"/>
        <v>1.2</v>
      </c>
      <c r="Q10" s="74">
        <v>2.5</v>
      </c>
      <c r="R10" s="80">
        <f t="shared" si="1"/>
        <v>3.7</v>
      </c>
      <c r="S10" s="77">
        <f t="shared" si="3"/>
        <v>141978.20655635488</v>
      </c>
      <c r="T10" s="77">
        <f t="shared" si="4"/>
        <v>27555.638670029566</v>
      </c>
      <c r="U10" s="86">
        <f t="shared" si="5"/>
        <v>41496.909834545455</v>
      </c>
      <c r="V10" s="86">
        <f t="shared" si="6"/>
        <v>2406.0645310005766</v>
      </c>
      <c r="W10" s="90">
        <f t="shared" si="7"/>
        <v>23023.492955084574</v>
      </c>
      <c r="X10" s="86">
        <f t="shared" si="8"/>
        <v>9569.207060405377</v>
      </c>
      <c r="Y10" s="86">
        <f t="shared" si="9"/>
        <v>52386.83824557755</v>
      </c>
      <c r="Z10" s="90">
        <f t="shared" si="2"/>
        <v>298416.35785299796</v>
      </c>
      <c r="AA10" s="91">
        <f t="shared" si="10"/>
        <v>994.72119284332655</v>
      </c>
    </row>
    <row r="11" spans="1:27" s="2" customFormat="1" ht="13.5" customHeight="1" x14ac:dyDescent="0.25">
      <c r="A11" s="27">
        <v>144</v>
      </c>
      <c r="B11" s="39" t="str">
        <f>VLOOKUP($A11,'PT ORGANISMOS'!$B$5:$H$1025,4,FALSE)</f>
        <v>eq.107</v>
      </c>
      <c r="C11" s="7" t="str">
        <f>VLOOKUP($A11,'PT ORGANISMOS'!$B$5:$H$1025,3,FALSE)</f>
        <v>CAMIÓN M. BENZ 1624-45</v>
      </c>
      <c r="D11" s="7"/>
      <c r="E11" s="7"/>
      <c r="F11" s="7"/>
      <c r="G11" s="7"/>
      <c r="H11" s="32"/>
      <c r="I11" s="32"/>
      <c r="J11" s="32"/>
      <c r="K11" s="8" t="str">
        <f>VLOOKUP($A11,'PT ORGANISMOS'!$B$5:$H$1025,7,FALSE)</f>
        <v>u</v>
      </c>
      <c r="L11" s="236">
        <f>VLOOKUP($B11,IN_01_26!$B:$E,4,)</f>
        <v>447872959.22637796</v>
      </c>
      <c r="M11" s="8"/>
      <c r="O11" s="74">
        <v>35</v>
      </c>
      <c r="P11" s="80">
        <f t="shared" si="0"/>
        <v>1.4</v>
      </c>
      <c r="Q11" s="74">
        <v>2.5</v>
      </c>
      <c r="R11" s="80">
        <f t="shared" si="1"/>
        <v>3.9</v>
      </c>
      <c r="S11" s="77">
        <f t="shared" si="3"/>
        <v>149652.70420804972</v>
      </c>
      <c r="T11" s="77">
        <f t="shared" si="4"/>
        <v>29045.132652193322</v>
      </c>
      <c r="U11" s="86">
        <f t="shared" si="5"/>
        <v>43739.986041818185</v>
      </c>
      <c r="V11" s="86">
        <f t="shared" si="6"/>
        <v>2536.122073216824</v>
      </c>
      <c r="W11" s="90">
        <f t="shared" si="7"/>
        <v>26860.741780932</v>
      </c>
      <c r="X11" s="86">
        <f t="shared" si="8"/>
        <v>11164.074903806273</v>
      </c>
      <c r="Y11" s="86">
        <f t="shared" si="9"/>
        <v>61117.977953173802</v>
      </c>
      <c r="Z11" s="90">
        <f t="shared" si="2"/>
        <v>324116.73961319018</v>
      </c>
      <c r="AA11" s="91">
        <f t="shared" si="10"/>
        <v>926.04782746625767</v>
      </c>
    </row>
    <row r="12" spans="1:27" s="2" customFormat="1" ht="13.5" customHeight="1" x14ac:dyDescent="0.25">
      <c r="A12" s="27">
        <v>148</v>
      </c>
      <c r="B12" s="39" t="str">
        <f>VLOOKUP($A12,'PT ORGANISMOS'!$B$5:$H$1025,4,FALSE)</f>
        <v>eq.111</v>
      </c>
      <c r="C12" s="7" t="str">
        <f>VLOOKUP($A12,'PT ORGANISMOS'!$B$5:$H$1025,3,FALSE)</f>
        <v>CAJA VOLCADORA VUELCO BILATERAL P/CAMION 1218-42</v>
      </c>
      <c r="D12" s="7"/>
      <c r="E12" s="7"/>
      <c r="F12" s="7"/>
      <c r="G12" s="7"/>
      <c r="H12" s="32"/>
      <c r="I12" s="32"/>
      <c r="J12" s="32"/>
      <c r="K12" s="8" t="str">
        <f>VLOOKUP($A12,'PT ORGANISMOS'!$B$5:$H$1025,7,FALSE)</f>
        <v>u</v>
      </c>
      <c r="L12" s="236">
        <f>VLOOKUP($B12,IN_01_26!$B:$E,4,)</f>
        <v>20267482.753060509</v>
      </c>
      <c r="M12" s="8"/>
      <c r="O12" s="74">
        <v>40</v>
      </c>
      <c r="P12" s="80">
        <f t="shared" si="0"/>
        <v>1.6</v>
      </c>
      <c r="Q12" s="74">
        <v>2.5</v>
      </c>
      <c r="R12" s="80">
        <f t="shared" si="1"/>
        <v>4.0999999999999996</v>
      </c>
      <c r="S12" s="77">
        <f t="shared" si="3"/>
        <v>157327.20185974459</v>
      </c>
      <c r="T12" s="77">
        <f t="shared" si="4"/>
        <v>30534.626634357082</v>
      </c>
      <c r="U12" s="86">
        <f t="shared" si="5"/>
        <v>45983.062249090908</v>
      </c>
      <c r="V12" s="86">
        <f t="shared" si="6"/>
        <v>2666.1796154330709</v>
      </c>
      <c r="W12" s="90">
        <f t="shared" si="7"/>
        <v>30697.990606779436</v>
      </c>
      <c r="X12" s="86">
        <f t="shared" si="8"/>
        <v>12758.942747207169</v>
      </c>
      <c r="Y12" s="86">
        <f t="shared" si="9"/>
        <v>69849.117660770062</v>
      </c>
      <c r="Z12" s="90">
        <f t="shared" si="2"/>
        <v>349817.12137338234</v>
      </c>
      <c r="AA12" s="91">
        <f t="shared" si="10"/>
        <v>874.54280343345579</v>
      </c>
    </row>
    <row r="13" spans="1:27" s="2" customFormat="1" ht="13.5" customHeight="1" x14ac:dyDescent="0.25">
      <c r="A13" s="27">
        <v>149</v>
      </c>
      <c r="B13" s="39" t="str">
        <f>VLOOKUP($A13,'PT ORGANISMOS'!$B$5:$H$1025,4,FALSE)</f>
        <v>eq.112</v>
      </c>
      <c r="C13" s="7" t="str">
        <f>VLOOKUP($A13,'PT ORGANISMOS'!$B$5:$H$1025,3,FALSE)</f>
        <v>CAJA VOLCADORA VUELCO BILATERAL P/CAMION 1620-45</v>
      </c>
      <c r="D13" s="7"/>
      <c r="E13" s="7"/>
      <c r="F13" s="7"/>
      <c r="G13" s="7"/>
      <c r="H13" s="32"/>
      <c r="I13" s="32"/>
      <c r="J13" s="32"/>
      <c r="K13" s="8" t="str">
        <f>VLOOKUP($A13,'PT ORGANISMOS'!$B$5:$H$1025,7,FALSE)</f>
        <v>u</v>
      </c>
      <c r="L13" s="236">
        <f>VLOOKUP($B13,IN_01_26!$B:$E,4,)</f>
        <v>19476211.292991955</v>
      </c>
      <c r="M13" s="8"/>
      <c r="O13" s="74">
        <v>45</v>
      </c>
      <c r="P13" s="80">
        <f t="shared" si="0"/>
        <v>1.8</v>
      </c>
      <c r="Q13" s="74">
        <v>2.5</v>
      </c>
      <c r="R13" s="80">
        <f t="shared" si="1"/>
        <v>4.3</v>
      </c>
      <c r="S13" s="77">
        <f t="shared" si="3"/>
        <v>165001.69951143945</v>
      </c>
      <c r="T13" s="77">
        <f t="shared" si="4"/>
        <v>32024.120616520846</v>
      </c>
      <c r="U13" s="86">
        <f t="shared" si="5"/>
        <v>48226.138456363638</v>
      </c>
      <c r="V13" s="86">
        <f t="shared" si="6"/>
        <v>2796.2371576493188</v>
      </c>
      <c r="W13" s="90">
        <f t="shared" si="7"/>
        <v>34535.239432626862</v>
      </c>
      <c r="X13" s="86">
        <f t="shared" si="8"/>
        <v>14353.810590608067</v>
      </c>
      <c r="Y13" s="86">
        <f t="shared" si="9"/>
        <v>78580.257368366321</v>
      </c>
      <c r="Z13" s="90">
        <f t="shared" si="2"/>
        <v>375517.5031335745</v>
      </c>
      <c r="AA13" s="91">
        <f t="shared" si="10"/>
        <v>834.48334029683224</v>
      </c>
    </row>
    <row r="14" spans="1:27" s="2" customFormat="1" ht="13.5" customHeight="1" x14ac:dyDescent="0.25">
      <c r="A14" s="27">
        <v>69</v>
      </c>
      <c r="B14" s="39" t="str">
        <f>VLOOKUP($A14,'PT ORGANISMOS'!$B$5:$H$1025,4,FALSE)</f>
        <v>eq.006</v>
      </c>
      <c r="C14" s="7" t="str">
        <f>VLOOKUP($A14,'PT ORGANISMOS'!$B$5:$H$1025,3,FALSE)</f>
        <v>GASOIL</v>
      </c>
      <c r="D14" s="7"/>
      <c r="E14" s="7"/>
      <c r="F14" s="7"/>
      <c r="G14" s="7"/>
      <c r="H14" s="12"/>
      <c r="I14" s="12"/>
      <c r="J14" s="12"/>
      <c r="K14" s="8" t="str">
        <f>VLOOKUP($A14,'PT ORGANISMOS'!$B$5:$H$1025,7,FALSE)</f>
        <v>l</v>
      </c>
      <c r="L14" s="236">
        <f>VLOOKUP($B14,IN_01_26!$B:$E,4,)</f>
        <v>1929.9601475676964</v>
      </c>
      <c r="M14" s="8"/>
      <c r="O14" s="74">
        <v>50</v>
      </c>
      <c r="P14" s="80">
        <f t="shared" si="0"/>
        <v>2</v>
      </c>
      <c r="Q14" s="74">
        <v>2.5</v>
      </c>
      <c r="R14" s="80">
        <f t="shared" si="1"/>
        <v>4.5</v>
      </c>
      <c r="S14" s="77">
        <f t="shared" si="3"/>
        <v>172676.19716313432</v>
      </c>
      <c r="T14" s="77">
        <f t="shared" si="4"/>
        <v>33513.614598684602</v>
      </c>
      <c r="U14" s="86">
        <f t="shared" si="5"/>
        <v>50469.214663636361</v>
      </c>
      <c r="V14" s="86">
        <f t="shared" si="6"/>
        <v>2926.2946998655661</v>
      </c>
      <c r="W14" s="90">
        <f t="shared" si="7"/>
        <v>38372.488258474295</v>
      </c>
      <c r="X14" s="86">
        <f t="shared" si="8"/>
        <v>15948.678434008963</v>
      </c>
      <c r="Y14" s="86">
        <f t="shared" si="9"/>
        <v>87311.397075962581</v>
      </c>
      <c r="Z14" s="90">
        <f t="shared" si="2"/>
        <v>401217.88489376666</v>
      </c>
      <c r="AA14" s="91">
        <f t="shared" si="10"/>
        <v>802.43576978753333</v>
      </c>
    </row>
    <row r="15" spans="1:27" s="2" customFormat="1" ht="13.5" customHeight="1" x14ac:dyDescent="0.25">
      <c r="A15" s="27">
        <v>145</v>
      </c>
      <c r="B15" s="39" t="str">
        <f>VLOOKUP($A15,'PT ORGANISMOS'!$B$5:$H$1025,4,FALSE)</f>
        <v>eq.108</v>
      </c>
      <c r="C15" s="7" t="str">
        <f>VLOOKUP($A15,'PT ORGANISMOS'!$B$5:$H$1025,3,FALSE)</f>
        <v>CUBIERTA 900X20 C/TACOS</v>
      </c>
      <c r="D15" s="7"/>
      <c r="E15" s="7"/>
      <c r="F15" s="7"/>
      <c r="G15" s="7"/>
      <c r="H15" s="32"/>
      <c r="I15" s="32"/>
      <c r="J15" s="32"/>
      <c r="K15" s="8" t="str">
        <f>VLOOKUP($A15,'PT ORGANISMOS'!$B$5:$H$1025,7,FALSE)</f>
        <v>u</v>
      </c>
      <c r="L15" s="236">
        <f>VLOOKUP($B15,IN_01_26!$B:$E,4,)</f>
        <v>1063245.2289339309</v>
      </c>
      <c r="M15" s="8"/>
      <c r="O15" s="75">
        <v>60</v>
      </c>
      <c r="P15" s="80">
        <f t="shared" si="0"/>
        <v>2.4</v>
      </c>
      <c r="Q15" s="75">
        <v>6</v>
      </c>
      <c r="R15" s="80">
        <f t="shared" si="1"/>
        <v>8.4</v>
      </c>
      <c r="S15" s="78">
        <f>($L$11+$L$13)*0.9*R15/10000</f>
        <v>353315.97291264369</v>
      </c>
      <c r="T15" s="78">
        <f>($L$11+$L$13)*0.07*R15/4000</f>
        <v>68700.328066347385</v>
      </c>
      <c r="U15" s="86">
        <f t="shared" si="5"/>
        <v>94209.200705454554</v>
      </c>
      <c r="V15" s="92">
        <f>$L$20/120/8*R15</f>
        <v>6154.6511516396868</v>
      </c>
      <c r="W15" s="90">
        <f t="shared" si="7"/>
        <v>50473.710416091955</v>
      </c>
      <c r="X15" s="92">
        <f>2*($L$16*6+$L$17*12)/40000*O15</f>
        <v>62041.712832668563</v>
      </c>
      <c r="Y15" s="92">
        <f>0.12*176*$L$14*1.3*P15</f>
        <v>127173.5659478848</v>
      </c>
      <c r="Z15" s="90">
        <f t="shared" si="2"/>
        <v>762069.14203273074</v>
      </c>
      <c r="AA15" s="93">
        <f t="shared" ref="AA15:AA47" si="11">+Z15/24/O15</f>
        <v>529.2146819671741</v>
      </c>
    </row>
    <row r="16" spans="1:27" s="2" customFormat="1" ht="13.5" customHeight="1" x14ac:dyDescent="0.25">
      <c r="A16" s="27">
        <v>146</v>
      </c>
      <c r="B16" s="39" t="str">
        <f>VLOOKUP($A16,'PT ORGANISMOS'!$B$5:$H$1025,4,FALSE)</f>
        <v>eq.109</v>
      </c>
      <c r="C16" s="7" t="str">
        <f>VLOOKUP($A16,'PT ORGANISMOS'!$B$5:$H$1025,3,FALSE)</f>
        <v>CUBIERTA 1000X20 C/TACOS</v>
      </c>
      <c r="D16" s="7"/>
      <c r="E16" s="7"/>
      <c r="F16" s="7"/>
      <c r="G16" s="7"/>
      <c r="H16" s="12"/>
      <c r="I16" s="12"/>
      <c r="J16" s="12"/>
      <c r="K16" s="8" t="str">
        <f>VLOOKUP($A16,'PT ORGANISMOS'!$B$5:$H$1025,7,FALSE)</f>
        <v>u</v>
      </c>
      <c r="L16" s="236">
        <f>VLOOKUP($B16,IN_01_26!$B:$E,4,)</f>
        <v>1144869.2877530274</v>
      </c>
      <c r="M16" s="8"/>
      <c r="O16" s="75">
        <v>70</v>
      </c>
      <c r="P16" s="80">
        <f t="shared" si="0"/>
        <v>2.8</v>
      </c>
      <c r="Q16" s="75">
        <v>6</v>
      </c>
      <c r="R16" s="80">
        <f t="shared" si="1"/>
        <v>8.8000000000000007</v>
      </c>
      <c r="S16" s="78">
        <f t="shared" ref="S16:S23" si="12">($L$11+$L$13)*0.9*R16/10000</f>
        <v>370140.54305134102</v>
      </c>
      <c r="T16" s="78">
        <f t="shared" ref="T16:T47" si="13">($L$11+$L$13)*0.07*R16/4000</f>
        <v>71971.772259982972</v>
      </c>
      <c r="U16" s="86">
        <f t="shared" si="5"/>
        <v>98695.353120000014</v>
      </c>
      <c r="V16" s="92">
        <f t="shared" ref="V16:V47" si="14">$L$20/120/8*R16</f>
        <v>6447.7297779082437</v>
      </c>
      <c r="W16" s="90">
        <f t="shared" si="7"/>
        <v>58885.99548544061</v>
      </c>
      <c r="X16" s="92">
        <f t="shared" ref="X16:X47" si="15">2*($L$16*6+$L$17*12)/40000*O16</f>
        <v>72381.998304779991</v>
      </c>
      <c r="Y16" s="92">
        <f t="shared" ref="Y16:Y47" si="16">0.12*176*$L$14*1.3*P16</f>
        <v>148369.16027253226</v>
      </c>
      <c r="Z16" s="90">
        <f t="shared" si="2"/>
        <v>826892.55227198498</v>
      </c>
      <c r="AA16" s="93">
        <f t="shared" si="11"/>
        <v>492.19794778094342</v>
      </c>
    </row>
    <row r="17" spans="1:27" s="2" customFormat="1" ht="13.5" customHeight="1" x14ac:dyDescent="0.25">
      <c r="A17" s="27">
        <v>147</v>
      </c>
      <c r="B17" s="39" t="str">
        <f>VLOOKUP($A17,'PT ORGANISMOS'!$B$5:$H$1025,4,FALSE)</f>
        <v>eq.110</v>
      </c>
      <c r="C17" s="7" t="str">
        <f>VLOOKUP($A17,'PT ORGANISMOS'!$B$5:$H$1025,3,FALSE)</f>
        <v>CUBIERTA 1100X20 C/TACOS</v>
      </c>
      <c r="D17" s="7"/>
      <c r="E17" s="7"/>
      <c r="F17" s="7"/>
      <c r="G17" s="7"/>
      <c r="H17" s="32"/>
      <c r="I17" s="32"/>
      <c r="J17" s="32"/>
      <c r="K17" s="8" t="str">
        <f>VLOOKUP($A17,'PT ORGANISMOS'!$B$5:$H$1025,7,FALSE)</f>
        <v>u</v>
      </c>
      <c r="L17" s="236">
        <f>VLOOKUP($B17,IN_01_26!$B:$E,4,)</f>
        <v>1150946.2681420576</v>
      </c>
      <c r="M17" s="8"/>
      <c r="O17" s="75">
        <v>80</v>
      </c>
      <c r="P17" s="80">
        <f t="shared" si="0"/>
        <v>3.2</v>
      </c>
      <c r="Q17" s="75">
        <v>6</v>
      </c>
      <c r="R17" s="80">
        <f t="shared" si="1"/>
        <v>9.1999999999999993</v>
      </c>
      <c r="S17" s="78">
        <f t="shared" si="12"/>
        <v>386965.11319003825</v>
      </c>
      <c r="T17" s="78">
        <f t="shared" si="13"/>
        <v>75243.216453618559</v>
      </c>
      <c r="U17" s="86">
        <f t="shared" si="5"/>
        <v>103181.50553454545</v>
      </c>
      <c r="V17" s="92">
        <f t="shared" si="14"/>
        <v>6740.8084041767988</v>
      </c>
      <c r="W17" s="90">
        <f t="shared" si="7"/>
        <v>67298.280554789264</v>
      </c>
      <c r="X17" s="92">
        <f t="shared" si="15"/>
        <v>82722.283776891418</v>
      </c>
      <c r="Y17" s="92">
        <f t="shared" si="16"/>
        <v>169564.75459717974</v>
      </c>
      <c r="Z17" s="90">
        <f t="shared" si="2"/>
        <v>891715.96251123946</v>
      </c>
      <c r="AA17" s="93">
        <f t="shared" si="11"/>
        <v>464.43539714127053</v>
      </c>
    </row>
    <row r="18" spans="1:27" s="2" customFormat="1" ht="13.5" customHeight="1" x14ac:dyDescent="0.25">
      <c r="A18" s="27"/>
      <c r="B18" s="35" t="s">
        <v>1160</v>
      </c>
      <c r="C18" s="7"/>
      <c r="D18" s="7"/>
      <c r="E18" s="7"/>
      <c r="F18" s="7"/>
      <c r="G18" s="7"/>
      <c r="H18" s="12"/>
      <c r="I18" s="12"/>
      <c r="J18" s="12"/>
      <c r="K18" s="8"/>
      <c r="L18" s="236"/>
      <c r="M18" s="8"/>
      <c r="O18" s="75">
        <v>90</v>
      </c>
      <c r="P18" s="80">
        <f t="shared" si="0"/>
        <v>3.6</v>
      </c>
      <c r="Q18" s="75">
        <v>6</v>
      </c>
      <c r="R18" s="80">
        <f t="shared" si="1"/>
        <v>9.6</v>
      </c>
      <c r="S18" s="78">
        <f t="shared" si="12"/>
        <v>403789.68332873558</v>
      </c>
      <c r="T18" s="78">
        <f t="shared" si="13"/>
        <v>78514.660647254161</v>
      </c>
      <c r="U18" s="86">
        <f t="shared" si="5"/>
        <v>107667.65794909091</v>
      </c>
      <c r="V18" s="92">
        <f t="shared" si="14"/>
        <v>7033.8870304453558</v>
      </c>
      <c r="W18" s="90">
        <f t="shared" si="7"/>
        <v>75710.565624137933</v>
      </c>
      <c r="X18" s="92">
        <f t="shared" si="15"/>
        <v>93062.569249002845</v>
      </c>
      <c r="Y18" s="92">
        <f t="shared" si="16"/>
        <v>190760.34892182722</v>
      </c>
      <c r="Z18" s="90">
        <f t="shared" si="2"/>
        <v>956539.37275049393</v>
      </c>
      <c r="AA18" s="93">
        <f t="shared" si="11"/>
        <v>442.84230219930276</v>
      </c>
    </row>
    <row r="19" spans="1:27" s="2" customFormat="1" ht="13.5" customHeight="1" x14ac:dyDescent="0.25">
      <c r="A19" s="27">
        <v>156</v>
      </c>
      <c r="B19" s="39" t="str">
        <f>VLOOKUP($A19,'PT ORGANISMOS'!$B$5:$H$1025,4,FALSE)</f>
        <v>fi.028</v>
      </c>
      <c r="C19" s="7" t="str">
        <f>VLOOKUP($A19,'PT ORGANISMOS'!$B$5:$H$1025,3,FALSE)</f>
        <v>SEGURO 1218-42($/AÑO)</v>
      </c>
      <c r="D19" s="7"/>
      <c r="E19" s="7"/>
      <c r="F19" s="7"/>
      <c r="G19" s="7"/>
      <c r="H19" s="12"/>
      <c r="I19" s="12"/>
      <c r="J19" s="12"/>
      <c r="K19" s="8" t="str">
        <f>VLOOKUP($A19,'PT ORGANISMOS'!$B$5:$H$1025,7,FALSE)</f>
        <v>u</v>
      </c>
      <c r="L19" s="236">
        <f>VLOOKUP($B19,IN_01_26!$B:$E,4,)</f>
        <v>624276.20263798744</v>
      </c>
      <c r="M19" s="8"/>
      <c r="O19" s="75">
        <v>100</v>
      </c>
      <c r="P19" s="80">
        <f t="shared" si="0"/>
        <v>4</v>
      </c>
      <c r="Q19" s="75">
        <v>6</v>
      </c>
      <c r="R19" s="80">
        <f t="shared" si="1"/>
        <v>10</v>
      </c>
      <c r="S19" s="78">
        <f t="shared" si="12"/>
        <v>420614.25346743292</v>
      </c>
      <c r="T19" s="78">
        <f t="shared" si="13"/>
        <v>81786.104840889733</v>
      </c>
      <c r="U19" s="86">
        <f t="shared" si="5"/>
        <v>112153.81036363637</v>
      </c>
      <c r="V19" s="92">
        <f t="shared" si="14"/>
        <v>7326.9656567139118</v>
      </c>
      <c r="W19" s="90">
        <f t="shared" si="7"/>
        <v>84122.850693486587</v>
      </c>
      <c r="X19" s="92">
        <f t="shared" si="15"/>
        <v>103402.85472111427</v>
      </c>
      <c r="Y19" s="92">
        <f t="shared" si="16"/>
        <v>211955.94324647466</v>
      </c>
      <c r="Z19" s="90">
        <f t="shared" si="2"/>
        <v>1021362.7829897485</v>
      </c>
      <c r="AA19" s="93">
        <f t="shared" si="11"/>
        <v>425.56782624572855</v>
      </c>
    </row>
    <row r="20" spans="1:27" s="2" customFormat="1" ht="13.5" customHeight="1" x14ac:dyDescent="0.25">
      <c r="A20" s="30">
        <v>157</v>
      </c>
      <c r="B20" s="40" t="str">
        <f>VLOOKUP($A20,'PT ORGANISMOS'!$B$5:$H$1025,4,FALSE)</f>
        <v>fi.029</v>
      </c>
      <c r="C20" s="14" t="str">
        <f>VLOOKUP($A20,'PT ORGANISMOS'!$B$5:$H$1025,3,FALSE)</f>
        <v>SEGURO 1620-45($/AÑO)</v>
      </c>
      <c r="D20" s="14"/>
      <c r="E20" s="14"/>
      <c r="F20" s="14"/>
      <c r="G20" s="14"/>
      <c r="H20" s="31"/>
      <c r="I20" s="31"/>
      <c r="J20" s="31"/>
      <c r="K20" s="15" t="str">
        <f>VLOOKUP($A20,'PT ORGANISMOS'!$B$5:$H$1025,7,FALSE)</f>
        <v>u</v>
      </c>
      <c r="L20" s="237">
        <f>VLOOKUP($B20,IN_01_26!$B:$E,4,)</f>
        <v>703388.70304453559</v>
      </c>
      <c r="M20" s="15"/>
      <c r="O20" s="75">
        <v>110</v>
      </c>
      <c r="P20" s="80">
        <f t="shared" si="0"/>
        <v>4.4000000000000004</v>
      </c>
      <c r="Q20" s="75">
        <v>6</v>
      </c>
      <c r="R20" s="80">
        <f t="shared" si="1"/>
        <v>10.4</v>
      </c>
      <c r="S20" s="78">
        <f t="shared" si="12"/>
        <v>437438.8236061302</v>
      </c>
      <c r="T20" s="78">
        <f t="shared" si="13"/>
        <v>85057.549034525335</v>
      </c>
      <c r="U20" s="86">
        <f t="shared" si="5"/>
        <v>116639.96277818183</v>
      </c>
      <c r="V20" s="92">
        <f t="shared" si="14"/>
        <v>7620.0442829824688</v>
      </c>
      <c r="W20" s="90">
        <f t="shared" si="7"/>
        <v>92535.135762835227</v>
      </c>
      <c r="X20" s="92">
        <f t="shared" si="15"/>
        <v>113743.1401932257</v>
      </c>
      <c r="Y20" s="92">
        <f t="shared" si="16"/>
        <v>233151.53757112214</v>
      </c>
      <c r="Z20" s="90">
        <f t="shared" si="2"/>
        <v>1086186.1932290029</v>
      </c>
      <c r="AA20" s="93">
        <f t="shared" si="11"/>
        <v>411.43416410189502</v>
      </c>
    </row>
    <row r="21" spans="1:27" ht="15" x14ac:dyDescent="0.25">
      <c r="O21" s="75">
        <v>120</v>
      </c>
      <c r="P21" s="80">
        <f t="shared" si="0"/>
        <v>4.8</v>
      </c>
      <c r="Q21" s="75">
        <v>6</v>
      </c>
      <c r="R21" s="80">
        <f t="shared" si="1"/>
        <v>10.8</v>
      </c>
      <c r="S21" s="78">
        <f t="shared" si="12"/>
        <v>454263.39374482754</v>
      </c>
      <c r="T21" s="78">
        <f t="shared" si="13"/>
        <v>88328.993228160936</v>
      </c>
      <c r="U21" s="86">
        <f t="shared" si="5"/>
        <v>121126.11519272729</v>
      </c>
      <c r="V21" s="92">
        <f t="shared" si="14"/>
        <v>7913.1229092510257</v>
      </c>
      <c r="W21" s="90">
        <f t="shared" si="7"/>
        <v>100947.42083218388</v>
      </c>
      <c r="X21" s="92">
        <f t="shared" si="15"/>
        <v>124083.42566533713</v>
      </c>
      <c r="Y21" s="92">
        <f t="shared" si="16"/>
        <v>254347.13189576959</v>
      </c>
      <c r="Z21" s="90">
        <f t="shared" si="2"/>
        <v>1151009.6034682575</v>
      </c>
      <c r="AA21" s="93">
        <f t="shared" si="11"/>
        <v>399.65611231536718</v>
      </c>
    </row>
    <row r="22" spans="1:27" ht="15" x14ac:dyDescent="0.25">
      <c r="O22" s="75">
        <v>130</v>
      </c>
      <c r="P22" s="80">
        <f t="shared" si="0"/>
        <v>5.2</v>
      </c>
      <c r="Q22" s="75">
        <v>6</v>
      </c>
      <c r="R22" s="80">
        <f t="shared" si="1"/>
        <v>11.2</v>
      </c>
      <c r="S22" s="78">
        <f t="shared" si="12"/>
        <v>471087.96388352482</v>
      </c>
      <c r="T22" s="78">
        <f t="shared" si="13"/>
        <v>91600.437421796494</v>
      </c>
      <c r="U22" s="86">
        <f t="shared" si="5"/>
        <v>125612.26760727272</v>
      </c>
      <c r="V22" s="92">
        <f t="shared" si="14"/>
        <v>8206.2015355195817</v>
      </c>
      <c r="W22" s="90">
        <f t="shared" si="7"/>
        <v>109359.70590153256</v>
      </c>
      <c r="X22" s="92">
        <f t="shared" si="15"/>
        <v>134423.71113744855</v>
      </c>
      <c r="Y22" s="92">
        <f t="shared" si="16"/>
        <v>275542.72622041707</v>
      </c>
      <c r="Z22" s="90">
        <f t="shared" si="2"/>
        <v>1215833.0137075118</v>
      </c>
      <c r="AA22" s="93">
        <f t="shared" si="11"/>
        <v>389.69006849599737</v>
      </c>
    </row>
    <row r="23" spans="1:27" ht="15" x14ac:dyDescent="0.25">
      <c r="O23" s="75">
        <v>140</v>
      </c>
      <c r="P23" s="80">
        <f t="shared" si="0"/>
        <v>5.6</v>
      </c>
      <c r="Q23" s="75">
        <v>6</v>
      </c>
      <c r="R23" s="80">
        <f t="shared" si="1"/>
        <v>11.6</v>
      </c>
      <c r="S23" s="78">
        <f t="shared" si="12"/>
        <v>487912.53402222216</v>
      </c>
      <c r="T23" s="78">
        <f t="shared" si="13"/>
        <v>94871.881615432096</v>
      </c>
      <c r="U23" s="86">
        <f t="shared" si="5"/>
        <v>130098.42002181818</v>
      </c>
      <c r="V23" s="92">
        <f t="shared" si="14"/>
        <v>8499.2801617881378</v>
      </c>
      <c r="W23" s="90">
        <f t="shared" si="7"/>
        <v>117771.9909708812</v>
      </c>
      <c r="X23" s="92">
        <f t="shared" si="15"/>
        <v>144763.99660955998</v>
      </c>
      <c r="Y23" s="92">
        <f t="shared" si="16"/>
        <v>296738.32054506452</v>
      </c>
      <c r="Z23" s="90">
        <f t="shared" si="2"/>
        <v>1280656.4239467662</v>
      </c>
      <c r="AA23" s="93">
        <f t="shared" si="11"/>
        <v>381.14774522225184</v>
      </c>
    </row>
    <row r="24" spans="1:27" s="99" customFormat="1" ht="15" x14ac:dyDescent="0.25">
      <c r="A24" s="27"/>
      <c r="B24" s="36"/>
      <c r="D24" s="19" t="s">
        <v>1162</v>
      </c>
      <c r="E24" s="100" t="str">
        <f t="shared" ref="E24:E45" si="17">AA5</f>
        <v>$ / Tn. x Km.</v>
      </c>
      <c r="F24" s="100"/>
      <c r="G24" s="101"/>
      <c r="H24" s="19" t="s">
        <v>1162</v>
      </c>
      <c r="I24" s="100" t="str">
        <f>E24</f>
        <v>$ / Tn. x Km.</v>
      </c>
      <c r="J24" s="100"/>
      <c r="K24" s="102"/>
      <c r="L24" s="238"/>
      <c r="M24" s="39"/>
      <c r="O24" s="103">
        <v>150</v>
      </c>
      <c r="P24" s="104">
        <f t="shared" si="0"/>
        <v>6</v>
      </c>
      <c r="Q24" s="105">
        <v>6</v>
      </c>
      <c r="R24" s="104">
        <f t="shared" si="1"/>
        <v>12</v>
      </c>
      <c r="S24" s="106">
        <f>($L$11)*0.9*R24/10000</f>
        <v>483702.79596448824</v>
      </c>
      <c r="T24" s="107">
        <f t="shared" si="13"/>
        <v>98143.325809067697</v>
      </c>
      <c r="U24" s="108">
        <f t="shared" si="5"/>
        <v>134584.57243636364</v>
      </c>
      <c r="V24" s="109">
        <f t="shared" si="14"/>
        <v>8792.3587880566956</v>
      </c>
      <c r="W24" s="110">
        <f t="shared" si="7"/>
        <v>120925.69899112206</v>
      </c>
      <c r="X24" s="109">
        <f t="shared" si="15"/>
        <v>155104.28208167141</v>
      </c>
      <c r="Y24" s="109">
        <f t="shared" si="16"/>
        <v>317933.91486971197</v>
      </c>
      <c r="Z24" s="110">
        <f t="shared" si="2"/>
        <v>1319186.9489404815</v>
      </c>
      <c r="AA24" s="111">
        <f t="shared" si="11"/>
        <v>366.44081915013373</v>
      </c>
    </row>
    <row r="25" spans="1:27" s="99" customFormat="1" ht="13.5" customHeight="1" x14ac:dyDescent="0.25">
      <c r="A25" s="27"/>
      <c r="B25" s="36"/>
      <c r="D25" s="112">
        <f t="shared" ref="D25:D45" si="18">O6</f>
        <v>10</v>
      </c>
      <c r="E25" s="113">
        <f t="shared" si="17"/>
        <v>1956.1483081222927</v>
      </c>
      <c r="F25" s="113"/>
      <c r="H25" s="112">
        <f t="shared" ref="H25:H45" si="19">O27</f>
        <v>180</v>
      </c>
      <c r="I25" s="114">
        <f t="shared" ref="I25:I45" si="20">AA27</f>
        <v>349.65324847888439</v>
      </c>
      <c r="J25" s="114"/>
      <c r="K25" s="102"/>
      <c r="L25" s="238"/>
      <c r="M25" s="39"/>
      <c r="O25" s="103">
        <v>160</v>
      </c>
      <c r="P25" s="104">
        <f t="shared" si="0"/>
        <v>6.4</v>
      </c>
      <c r="Q25" s="105">
        <v>6</v>
      </c>
      <c r="R25" s="104">
        <f t="shared" si="1"/>
        <v>12.4</v>
      </c>
      <c r="S25" s="106">
        <f t="shared" ref="S25:S47" si="21">($L$11)*0.9*R25/10000</f>
        <v>499826.22249663784</v>
      </c>
      <c r="T25" s="107">
        <f t="shared" si="13"/>
        <v>101414.77000270328</v>
      </c>
      <c r="U25" s="108">
        <f t="shared" si="5"/>
        <v>139070.72485090909</v>
      </c>
      <c r="V25" s="109">
        <f t="shared" si="14"/>
        <v>9085.4374143252517</v>
      </c>
      <c r="W25" s="110">
        <f t="shared" si="7"/>
        <v>128987.41225719686</v>
      </c>
      <c r="X25" s="109">
        <f t="shared" si="15"/>
        <v>165444.56755378284</v>
      </c>
      <c r="Y25" s="109">
        <f t="shared" si="16"/>
        <v>339129.50919435947</v>
      </c>
      <c r="Z25" s="110">
        <f t="shared" si="2"/>
        <v>1382958.6437699148</v>
      </c>
      <c r="AA25" s="111">
        <f t="shared" si="11"/>
        <v>360.14548014841529</v>
      </c>
    </row>
    <row r="26" spans="1:27" s="99" customFormat="1" ht="13.5" customHeight="1" x14ac:dyDescent="0.25">
      <c r="A26" s="27"/>
      <c r="B26" s="36"/>
      <c r="D26" s="39">
        <f t="shared" si="18"/>
        <v>15</v>
      </c>
      <c r="E26" s="115">
        <f t="shared" si="17"/>
        <v>1475.4347504828097</v>
      </c>
      <c r="F26" s="115"/>
      <c r="H26" s="39">
        <f t="shared" si="19"/>
        <v>190</v>
      </c>
      <c r="I26" s="116">
        <f t="shared" si="20"/>
        <v>345.2354667232924</v>
      </c>
      <c r="J26" s="116"/>
      <c r="K26" s="102"/>
      <c r="L26" s="238"/>
      <c r="M26" s="39"/>
      <c r="O26" s="103">
        <v>170</v>
      </c>
      <c r="P26" s="104">
        <f t="shared" si="0"/>
        <v>6.8</v>
      </c>
      <c r="Q26" s="105">
        <v>6</v>
      </c>
      <c r="R26" s="104">
        <f t="shared" si="1"/>
        <v>12.8</v>
      </c>
      <c r="S26" s="106">
        <f t="shared" si="21"/>
        <v>515949.64902878751</v>
      </c>
      <c r="T26" s="107">
        <f t="shared" si="13"/>
        <v>104686.21419633887</v>
      </c>
      <c r="U26" s="108">
        <f t="shared" si="5"/>
        <v>143556.87726545456</v>
      </c>
      <c r="V26" s="109">
        <f t="shared" si="14"/>
        <v>9378.5160405938077</v>
      </c>
      <c r="W26" s="110">
        <f t="shared" si="7"/>
        <v>137049.12552327168</v>
      </c>
      <c r="X26" s="109">
        <f t="shared" si="15"/>
        <v>175784.85302589426</v>
      </c>
      <c r="Y26" s="109">
        <f t="shared" si="16"/>
        <v>360325.10351900692</v>
      </c>
      <c r="Z26" s="110">
        <f t="shared" si="2"/>
        <v>1446730.3385993477</v>
      </c>
      <c r="AA26" s="111">
        <f t="shared" si="11"/>
        <v>354.59076926454605</v>
      </c>
    </row>
    <row r="27" spans="1:27" s="99" customFormat="1" ht="13.5" customHeight="1" x14ac:dyDescent="0.25">
      <c r="A27" s="27"/>
      <c r="B27" s="36"/>
      <c r="D27" s="39">
        <f t="shared" si="18"/>
        <v>20</v>
      </c>
      <c r="E27" s="115">
        <f t="shared" si="17"/>
        <v>1235.0779716630682</v>
      </c>
      <c r="F27" s="115"/>
      <c r="H27" s="39">
        <f t="shared" si="19"/>
        <v>200</v>
      </c>
      <c r="I27" s="116">
        <f t="shared" si="20"/>
        <v>341.25946314325961</v>
      </c>
      <c r="J27" s="116"/>
      <c r="K27" s="102"/>
      <c r="L27" s="238"/>
      <c r="M27" s="39"/>
      <c r="O27" s="103">
        <v>180</v>
      </c>
      <c r="P27" s="104">
        <f t="shared" si="0"/>
        <v>7.2</v>
      </c>
      <c r="Q27" s="105">
        <v>6</v>
      </c>
      <c r="R27" s="104">
        <f t="shared" si="1"/>
        <v>13.2</v>
      </c>
      <c r="S27" s="106">
        <f t="shared" si="21"/>
        <v>532073.07556093705</v>
      </c>
      <c r="T27" s="107">
        <f t="shared" si="13"/>
        <v>107957.65838997444</v>
      </c>
      <c r="U27" s="108">
        <f t="shared" si="5"/>
        <v>148043.02968000001</v>
      </c>
      <c r="V27" s="109">
        <f t="shared" si="14"/>
        <v>9671.5946668623637</v>
      </c>
      <c r="W27" s="110">
        <f t="shared" si="7"/>
        <v>145110.83878934648</v>
      </c>
      <c r="X27" s="109">
        <f t="shared" si="15"/>
        <v>186125.13849800569</v>
      </c>
      <c r="Y27" s="109">
        <f t="shared" si="16"/>
        <v>381520.69784365443</v>
      </c>
      <c r="Z27" s="110">
        <f t="shared" si="2"/>
        <v>1510502.0334287807</v>
      </c>
      <c r="AA27" s="111">
        <f t="shared" si="11"/>
        <v>349.65324847888439</v>
      </c>
    </row>
    <row r="28" spans="1:27" s="99" customFormat="1" ht="13.5" customHeight="1" x14ac:dyDescent="0.25">
      <c r="A28" s="27"/>
      <c r="B28" s="36"/>
      <c r="D28" s="39">
        <f t="shared" si="18"/>
        <v>25</v>
      </c>
      <c r="E28" s="115">
        <f t="shared" si="17"/>
        <v>1090.8639043712233</v>
      </c>
      <c r="F28" s="115"/>
      <c r="H28" s="39">
        <f t="shared" si="19"/>
        <v>210</v>
      </c>
      <c r="I28" s="116">
        <f t="shared" si="20"/>
        <v>337.66212657084913</v>
      </c>
      <c r="J28" s="116"/>
      <c r="K28" s="102"/>
      <c r="L28" s="238"/>
      <c r="M28" s="39"/>
      <c r="O28" s="103">
        <v>190</v>
      </c>
      <c r="P28" s="104">
        <f t="shared" si="0"/>
        <v>7.6</v>
      </c>
      <c r="Q28" s="105">
        <v>6</v>
      </c>
      <c r="R28" s="104">
        <f t="shared" si="1"/>
        <v>13.6</v>
      </c>
      <c r="S28" s="106">
        <f t="shared" si="21"/>
        <v>548196.5020930866</v>
      </c>
      <c r="T28" s="107">
        <f t="shared" si="13"/>
        <v>111229.10258361005</v>
      </c>
      <c r="U28" s="108">
        <f t="shared" si="5"/>
        <v>152529.18209454545</v>
      </c>
      <c r="V28" s="109">
        <f t="shared" si="14"/>
        <v>9964.6732931309198</v>
      </c>
      <c r="W28" s="110">
        <f t="shared" si="7"/>
        <v>153172.55205542126</v>
      </c>
      <c r="X28" s="109">
        <f t="shared" si="15"/>
        <v>196465.42397011712</v>
      </c>
      <c r="Y28" s="109">
        <f t="shared" si="16"/>
        <v>402716.29216830182</v>
      </c>
      <c r="Z28" s="110">
        <f t="shared" si="2"/>
        <v>1574273.7282582133</v>
      </c>
      <c r="AA28" s="111">
        <f t="shared" si="11"/>
        <v>345.2354667232924</v>
      </c>
    </row>
    <row r="29" spans="1:27" s="99" customFormat="1" ht="13.5" customHeight="1" x14ac:dyDescent="0.25">
      <c r="A29" s="27"/>
      <c r="B29" s="36"/>
      <c r="D29" s="39">
        <f t="shared" si="18"/>
        <v>30</v>
      </c>
      <c r="E29" s="115">
        <f t="shared" si="17"/>
        <v>994.72119284332655</v>
      </c>
      <c r="F29" s="115"/>
      <c r="H29" s="39">
        <f t="shared" si="19"/>
        <v>220</v>
      </c>
      <c r="I29" s="116">
        <f t="shared" si="20"/>
        <v>334.39182059593031</v>
      </c>
      <c r="J29" s="116"/>
      <c r="K29" s="102"/>
      <c r="L29" s="238"/>
      <c r="M29" s="39"/>
      <c r="O29" s="103">
        <v>200</v>
      </c>
      <c r="P29" s="104">
        <f t="shared" si="0"/>
        <v>8</v>
      </c>
      <c r="Q29" s="105">
        <v>6</v>
      </c>
      <c r="R29" s="104">
        <f t="shared" si="1"/>
        <v>14</v>
      </c>
      <c r="S29" s="106">
        <f t="shared" si="21"/>
        <v>564319.92862523627</v>
      </c>
      <c r="T29" s="107">
        <f t="shared" si="13"/>
        <v>114500.54677724565</v>
      </c>
      <c r="U29" s="108">
        <f t="shared" si="5"/>
        <v>157015.33450909093</v>
      </c>
      <c r="V29" s="109">
        <f t="shared" si="14"/>
        <v>10257.751919399478</v>
      </c>
      <c r="W29" s="110">
        <f t="shared" si="7"/>
        <v>161234.26532149609</v>
      </c>
      <c r="X29" s="109">
        <f t="shared" si="15"/>
        <v>206805.70944222854</v>
      </c>
      <c r="Y29" s="109">
        <f t="shared" si="16"/>
        <v>423911.88649294933</v>
      </c>
      <c r="Z29" s="110">
        <f t="shared" si="2"/>
        <v>1638045.4230876463</v>
      </c>
      <c r="AA29" s="111">
        <f t="shared" si="11"/>
        <v>341.25946314325961</v>
      </c>
    </row>
    <row r="30" spans="1:27" s="99" customFormat="1" ht="13.5" customHeight="1" x14ac:dyDescent="0.25">
      <c r="A30" s="27"/>
      <c r="B30" s="36"/>
      <c r="D30" s="39">
        <f t="shared" si="18"/>
        <v>35</v>
      </c>
      <c r="E30" s="115">
        <f t="shared" si="17"/>
        <v>926.04782746625767</v>
      </c>
      <c r="F30" s="115"/>
      <c r="H30" s="39">
        <f t="shared" si="19"/>
        <v>230</v>
      </c>
      <c r="I30" s="116">
        <f t="shared" si="20"/>
        <v>331.40588905361318</v>
      </c>
      <c r="J30" s="116"/>
      <c r="K30" s="102"/>
      <c r="L30" s="238"/>
      <c r="M30" s="39"/>
      <c r="O30" s="103">
        <v>210</v>
      </c>
      <c r="P30" s="104">
        <f t="shared" si="0"/>
        <v>8.4</v>
      </c>
      <c r="Q30" s="105">
        <v>6</v>
      </c>
      <c r="R30" s="104">
        <f t="shared" si="1"/>
        <v>14.4</v>
      </c>
      <c r="S30" s="106">
        <f t="shared" si="21"/>
        <v>580443.35515738593</v>
      </c>
      <c r="T30" s="107">
        <f t="shared" si="13"/>
        <v>117771.99097088122</v>
      </c>
      <c r="U30" s="108">
        <f t="shared" si="5"/>
        <v>161501.48692363637</v>
      </c>
      <c r="V30" s="109">
        <f t="shared" si="14"/>
        <v>10550.830545668034</v>
      </c>
      <c r="W30" s="110">
        <f t="shared" si="7"/>
        <v>169295.97858757092</v>
      </c>
      <c r="X30" s="109">
        <f t="shared" si="15"/>
        <v>217145.99491433997</v>
      </c>
      <c r="Y30" s="109">
        <f t="shared" si="16"/>
        <v>445107.48081759684</v>
      </c>
      <c r="Z30" s="110">
        <f t="shared" si="2"/>
        <v>1701817.1179170795</v>
      </c>
      <c r="AA30" s="111">
        <f t="shared" si="11"/>
        <v>337.66212657084913</v>
      </c>
    </row>
    <row r="31" spans="1:27" s="99" customFormat="1" ht="13.5" customHeight="1" x14ac:dyDescent="0.25">
      <c r="A31" s="27"/>
      <c r="B31" s="36"/>
      <c r="D31" s="39">
        <f t="shared" si="18"/>
        <v>40</v>
      </c>
      <c r="E31" s="115">
        <f t="shared" si="17"/>
        <v>874.54280343345579</v>
      </c>
      <c r="F31" s="115"/>
      <c r="H31" s="39">
        <f t="shared" si="19"/>
        <v>240</v>
      </c>
      <c r="I31" s="116">
        <f t="shared" si="20"/>
        <v>328.66878513982255</v>
      </c>
      <c r="J31" s="116"/>
      <c r="K31" s="102"/>
      <c r="L31" s="238"/>
      <c r="M31" s="39"/>
      <c r="O31" s="103">
        <v>220</v>
      </c>
      <c r="P31" s="104">
        <f t="shared" si="0"/>
        <v>8.8000000000000007</v>
      </c>
      <c r="Q31" s="105">
        <v>6</v>
      </c>
      <c r="R31" s="104">
        <f t="shared" si="1"/>
        <v>14.8</v>
      </c>
      <c r="S31" s="106">
        <f t="shared" si="21"/>
        <v>596566.78168953548</v>
      </c>
      <c r="T31" s="107">
        <f t="shared" si="13"/>
        <v>121043.43516451682</v>
      </c>
      <c r="U31" s="108">
        <f t="shared" si="5"/>
        <v>165987.63933818182</v>
      </c>
      <c r="V31" s="109">
        <f t="shared" si="14"/>
        <v>10843.909171936592</v>
      </c>
      <c r="W31" s="110">
        <f t="shared" si="7"/>
        <v>177357.69185364569</v>
      </c>
      <c r="X31" s="109">
        <f t="shared" si="15"/>
        <v>227486.2803864514</v>
      </c>
      <c r="Y31" s="109">
        <f t="shared" si="16"/>
        <v>466303.07514224428</v>
      </c>
      <c r="Z31" s="110">
        <f t="shared" si="2"/>
        <v>1765588.812746512</v>
      </c>
      <c r="AA31" s="111">
        <f t="shared" si="11"/>
        <v>334.39182059593031</v>
      </c>
    </row>
    <row r="32" spans="1:27" s="99" customFormat="1" ht="13.5" customHeight="1" x14ac:dyDescent="0.25">
      <c r="A32" s="27"/>
      <c r="B32" s="36"/>
      <c r="D32" s="39">
        <f t="shared" si="18"/>
        <v>45</v>
      </c>
      <c r="E32" s="115">
        <f t="shared" si="17"/>
        <v>834.48334029683224</v>
      </c>
      <c r="F32" s="115"/>
      <c r="H32" s="39">
        <f t="shared" si="19"/>
        <v>250</v>
      </c>
      <c r="I32" s="116">
        <f t="shared" si="20"/>
        <v>326.15064953913515</v>
      </c>
      <c r="J32" s="116"/>
      <c r="K32" s="102"/>
      <c r="L32" s="238"/>
      <c r="M32" s="39"/>
      <c r="O32" s="103">
        <v>230</v>
      </c>
      <c r="P32" s="104">
        <f t="shared" si="0"/>
        <v>9.1999999999999993</v>
      </c>
      <c r="Q32" s="105">
        <v>6</v>
      </c>
      <c r="R32" s="104">
        <f t="shared" si="1"/>
        <v>15.2</v>
      </c>
      <c r="S32" s="106">
        <f t="shared" si="21"/>
        <v>612690.20822168514</v>
      </c>
      <c r="T32" s="107">
        <f t="shared" si="13"/>
        <v>124314.87935815241</v>
      </c>
      <c r="U32" s="108">
        <f t="shared" si="5"/>
        <v>170473.79175272727</v>
      </c>
      <c r="V32" s="109">
        <f t="shared" si="14"/>
        <v>11136.987798205146</v>
      </c>
      <c r="W32" s="110">
        <f t="shared" si="7"/>
        <v>185419.4051197205</v>
      </c>
      <c r="X32" s="109">
        <f t="shared" si="15"/>
        <v>237826.56585856283</v>
      </c>
      <c r="Y32" s="109">
        <f t="shared" si="16"/>
        <v>487498.66946689168</v>
      </c>
      <c r="Z32" s="110">
        <f t="shared" si="2"/>
        <v>1829360.507575945</v>
      </c>
      <c r="AA32" s="111">
        <f t="shared" si="11"/>
        <v>331.40588905361318</v>
      </c>
    </row>
    <row r="33" spans="1:27" s="99" customFormat="1" ht="13.5" customHeight="1" x14ac:dyDescent="0.25">
      <c r="A33" s="27"/>
      <c r="B33" s="36"/>
      <c r="D33" s="39">
        <f t="shared" si="18"/>
        <v>50</v>
      </c>
      <c r="E33" s="115">
        <f t="shared" si="17"/>
        <v>802.43576978753333</v>
      </c>
      <c r="F33" s="115"/>
      <c r="H33" s="39">
        <f t="shared" si="19"/>
        <v>260</v>
      </c>
      <c r="I33" s="116">
        <f t="shared" si="20"/>
        <v>323.82621667696208</v>
      </c>
      <c r="J33" s="116"/>
      <c r="K33" s="102"/>
      <c r="L33" s="238"/>
      <c r="M33" s="39"/>
      <c r="O33" s="103">
        <v>240</v>
      </c>
      <c r="P33" s="104">
        <f t="shared" si="0"/>
        <v>9.6</v>
      </c>
      <c r="Q33" s="105">
        <v>6</v>
      </c>
      <c r="R33" s="104">
        <f t="shared" si="1"/>
        <v>15.6</v>
      </c>
      <c r="S33" s="106">
        <f t="shared" si="21"/>
        <v>628813.63475383469</v>
      </c>
      <c r="T33" s="107">
        <f t="shared" si="13"/>
        <v>127586.32355178798</v>
      </c>
      <c r="U33" s="108">
        <f t="shared" si="5"/>
        <v>174959.94416727274</v>
      </c>
      <c r="V33" s="109">
        <f t="shared" si="14"/>
        <v>11430.066424473704</v>
      </c>
      <c r="W33" s="110">
        <f t="shared" si="7"/>
        <v>193481.11838579527</v>
      </c>
      <c r="X33" s="109">
        <f t="shared" si="15"/>
        <v>248166.85133067425</v>
      </c>
      <c r="Y33" s="109">
        <f t="shared" si="16"/>
        <v>508694.26379153918</v>
      </c>
      <c r="Z33" s="110">
        <f t="shared" si="2"/>
        <v>1893132.2024053778</v>
      </c>
      <c r="AA33" s="111">
        <f t="shared" si="11"/>
        <v>328.66878513982255</v>
      </c>
    </row>
    <row r="34" spans="1:27" s="99" customFormat="1" ht="13.5" customHeight="1" x14ac:dyDescent="0.25">
      <c r="A34" s="27"/>
      <c r="B34" s="36"/>
      <c r="D34" s="39">
        <f t="shared" si="18"/>
        <v>60</v>
      </c>
      <c r="E34" s="115">
        <f t="shared" si="17"/>
        <v>529.2146819671741</v>
      </c>
      <c r="F34" s="115"/>
      <c r="H34" s="39">
        <f t="shared" si="19"/>
        <v>280</v>
      </c>
      <c r="I34" s="116">
        <f t="shared" si="20"/>
        <v>319.67544370879602</v>
      </c>
      <c r="J34" s="116"/>
      <c r="K34" s="102"/>
      <c r="L34" s="238"/>
      <c r="M34" s="39"/>
      <c r="O34" s="103">
        <v>250</v>
      </c>
      <c r="P34" s="104">
        <f t="shared" si="0"/>
        <v>10</v>
      </c>
      <c r="Q34" s="105">
        <v>6</v>
      </c>
      <c r="R34" s="104">
        <f t="shared" si="1"/>
        <v>16</v>
      </c>
      <c r="S34" s="106">
        <f t="shared" si="21"/>
        <v>644937.06128598435</v>
      </c>
      <c r="T34" s="107">
        <f t="shared" si="13"/>
        <v>130857.76774542358</v>
      </c>
      <c r="U34" s="108">
        <f t="shared" si="5"/>
        <v>179446.09658181819</v>
      </c>
      <c r="V34" s="109">
        <f t="shared" si="14"/>
        <v>11723.14505074226</v>
      </c>
      <c r="W34" s="110">
        <f t="shared" si="7"/>
        <v>201542.8316518701</v>
      </c>
      <c r="X34" s="109">
        <f t="shared" si="15"/>
        <v>258507.13680278568</v>
      </c>
      <c r="Y34" s="109">
        <f t="shared" si="16"/>
        <v>529889.85811618669</v>
      </c>
      <c r="Z34" s="110">
        <f t="shared" si="2"/>
        <v>1956903.897234811</v>
      </c>
      <c r="AA34" s="111">
        <f t="shared" si="11"/>
        <v>326.15064953913515</v>
      </c>
    </row>
    <row r="35" spans="1:27" s="99" customFormat="1" ht="13.5" customHeight="1" x14ac:dyDescent="0.25">
      <c r="A35" s="27"/>
      <c r="B35" s="36"/>
      <c r="D35" s="39">
        <f t="shared" si="18"/>
        <v>70</v>
      </c>
      <c r="E35" s="115">
        <f t="shared" si="17"/>
        <v>492.19794778094342</v>
      </c>
      <c r="F35" s="115"/>
      <c r="H35" s="39">
        <f t="shared" si="19"/>
        <v>300</v>
      </c>
      <c r="I35" s="116">
        <f t="shared" si="20"/>
        <v>316.07810713638548</v>
      </c>
      <c r="J35" s="116"/>
      <c r="K35" s="102"/>
      <c r="L35" s="238"/>
      <c r="M35" s="39"/>
      <c r="O35" s="103">
        <v>260</v>
      </c>
      <c r="P35" s="104">
        <f t="shared" si="0"/>
        <v>10.4</v>
      </c>
      <c r="Q35" s="105">
        <v>6</v>
      </c>
      <c r="R35" s="104">
        <f t="shared" si="1"/>
        <v>16.399999999999999</v>
      </c>
      <c r="S35" s="106">
        <f t="shared" si="21"/>
        <v>661060.48781813378</v>
      </c>
      <c r="T35" s="107">
        <f t="shared" si="13"/>
        <v>134129.21193905917</v>
      </c>
      <c r="U35" s="108">
        <f t="shared" si="5"/>
        <v>183932.24899636363</v>
      </c>
      <c r="V35" s="109">
        <f t="shared" si="14"/>
        <v>12016.223677010816</v>
      </c>
      <c r="W35" s="110">
        <f t="shared" si="7"/>
        <v>209604.54491794488</v>
      </c>
      <c r="X35" s="109">
        <f t="shared" si="15"/>
        <v>268847.42227489711</v>
      </c>
      <c r="Y35" s="109">
        <f t="shared" si="16"/>
        <v>551085.45244083414</v>
      </c>
      <c r="Z35" s="110">
        <f t="shared" si="2"/>
        <v>2020675.5920642435</v>
      </c>
      <c r="AA35" s="111">
        <f t="shared" si="11"/>
        <v>323.82621667696208</v>
      </c>
    </row>
    <row r="36" spans="1:27" s="99" customFormat="1" ht="13.5" customHeight="1" x14ac:dyDescent="0.25">
      <c r="A36" s="27"/>
      <c r="B36" s="36"/>
      <c r="D36" s="39">
        <f t="shared" si="18"/>
        <v>80</v>
      </c>
      <c r="E36" s="115">
        <f t="shared" si="17"/>
        <v>464.43539714127053</v>
      </c>
      <c r="F36" s="115"/>
      <c r="H36" s="39">
        <f t="shared" si="19"/>
        <v>320</v>
      </c>
      <c r="I36" s="116">
        <f t="shared" si="20"/>
        <v>312.93043763552618</v>
      </c>
      <c r="J36" s="116"/>
      <c r="K36" s="102"/>
      <c r="L36" s="238"/>
      <c r="M36" s="39"/>
      <c r="O36" s="103">
        <v>280</v>
      </c>
      <c r="P36" s="104">
        <f t="shared" si="0"/>
        <v>11.2</v>
      </c>
      <c r="Q36" s="105">
        <v>6</v>
      </c>
      <c r="R36" s="104">
        <f t="shared" si="1"/>
        <v>17.2</v>
      </c>
      <c r="S36" s="106">
        <f t="shared" si="21"/>
        <v>693307.34088243311</v>
      </c>
      <c r="T36" s="107">
        <f t="shared" si="13"/>
        <v>140672.10032633034</v>
      </c>
      <c r="U36" s="108">
        <f t="shared" si="5"/>
        <v>192904.55382545455</v>
      </c>
      <c r="V36" s="109">
        <f t="shared" si="14"/>
        <v>12602.380929547928</v>
      </c>
      <c r="W36" s="110">
        <f t="shared" si="7"/>
        <v>225727.97145009451</v>
      </c>
      <c r="X36" s="109">
        <f t="shared" si="15"/>
        <v>289527.99321911996</v>
      </c>
      <c r="Y36" s="109">
        <f t="shared" si="16"/>
        <v>593476.64109012904</v>
      </c>
      <c r="Z36" s="110">
        <f t="shared" si="2"/>
        <v>2148218.9817231093</v>
      </c>
      <c r="AA36" s="111">
        <f t="shared" si="11"/>
        <v>319.67544370879602</v>
      </c>
    </row>
    <row r="37" spans="1:27" s="99" customFormat="1" ht="13.5" customHeight="1" x14ac:dyDescent="0.25">
      <c r="A37" s="27"/>
      <c r="B37" s="36"/>
      <c r="D37" s="39">
        <f t="shared" si="18"/>
        <v>90</v>
      </c>
      <c r="E37" s="115">
        <f t="shared" si="17"/>
        <v>442.84230219930276</v>
      </c>
      <c r="F37" s="115"/>
      <c r="H37" s="39">
        <f t="shared" si="19"/>
        <v>340</v>
      </c>
      <c r="I37" s="116">
        <f t="shared" si="20"/>
        <v>310.15308219359156</v>
      </c>
      <c r="J37" s="116"/>
      <c r="K37" s="102"/>
      <c r="L37" s="238"/>
      <c r="M37" s="39"/>
      <c r="O37" s="103">
        <v>300</v>
      </c>
      <c r="P37" s="104">
        <f t="shared" si="0"/>
        <v>12</v>
      </c>
      <c r="Q37" s="105">
        <v>6</v>
      </c>
      <c r="R37" s="104">
        <f t="shared" si="1"/>
        <v>18</v>
      </c>
      <c r="S37" s="106">
        <f t="shared" si="21"/>
        <v>725554.19394673232</v>
      </c>
      <c r="T37" s="107">
        <f t="shared" si="13"/>
        <v>147214.98871360152</v>
      </c>
      <c r="U37" s="108">
        <f t="shared" si="5"/>
        <v>201876.85865454545</v>
      </c>
      <c r="V37" s="109">
        <f t="shared" si="14"/>
        <v>13188.538182085042</v>
      </c>
      <c r="W37" s="110">
        <f t="shared" si="7"/>
        <v>241851.39798224412</v>
      </c>
      <c r="X37" s="109">
        <f t="shared" si="15"/>
        <v>310208.56416334282</v>
      </c>
      <c r="Y37" s="109">
        <f t="shared" si="16"/>
        <v>635867.82973942393</v>
      </c>
      <c r="Z37" s="110">
        <f t="shared" si="2"/>
        <v>2275762.3713819752</v>
      </c>
      <c r="AA37" s="111">
        <f t="shared" si="11"/>
        <v>316.07810713638548</v>
      </c>
    </row>
    <row r="38" spans="1:27" s="99" customFormat="1" ht="13.5" customHeight="1" x14ac:dyDescent="0.25">
      <c r="A38" s="27"/>
      <c r="B38" s="36"/>
      <c r="D38" s="39">
        <f t="shared" si="18"/>
        <v>100</v>
      </c>
      <c r="E38" s="115">
        <f t="shared" si="17"/>
        <v>425.56782624572855</v>
      </c>
      <c r="F38" s="115"/>
      <c r="H38" s="39">
        <f t="shared" si="19"/>
        <v>360</v>
      </c>
      <c r="I38" s="116">
        <f t="shared" si="20"/>
        <v>307.68432180076081</v>
      </c>
      <c r="J38" s="116"/>
      <c r="K38" s="102"/>
      <c r="L38" s="238"/>
      <c r="M38" s="39"/>
      <c r="O38" s="103">
        <v>320</v>
      </c>
      <c r="P38" s="104">
        <f t="shared" si="0"/>
        <v>12.8</v>
      </c>
      <c r="Q38" s="105">
        <v>6</v>
      </c>
      <c r="R38" s="104">
        <f t="shared" si="1"/>
        <v>18.8</v>
      </c>
      <c r="S38" s="106">
        <f t="shared" si="21"/>
        <v>757801.04701103165</v>
      </c>
      <c r="T38" s="107">
        <f t="shared" si="13"/>
        <v>153757.87710087272</v>
      </c>
      <c r="U38" s="108">
        <f t="shared" si="5"/>
        <v>210849.16348363637</v>
      </c>
      <c r="V38" s="109">
        <f t="shared" si="14"/>
        <v>13774.695434622156</v>
      </c>
      <c r="W38" s="110">
        <f t="shared" si="7"/>
        <v>257974.82451439372</v>
      </c>
      <c r="X38" s="109">
        <f t="shared" si="15"/>
        <v>330889.13510756567</v>
      </c>
      <c r="Y38" s="109">
        <f t="shared" si="16"/>
        <v>678259.01838871895</v>
      </c>
      <c r="Z38" s="110">
        <f t="shared" si="2"/>
        <v>2403305.7610408412</v>
      </c>
      <c r="AA38" s="111">
        <f t="shared" si="11"/>
        <v>312.93043763552618</v>
      </c>
    </row>
    <row r="39" spans="1:27" s="99" customFormat="1" ht="13.5" customHeight="1" x14ac:dyDescent="0.25">
      <c r="A39" s="27"/>
      <c r="B39" s="36"/>
      <c r="D39" s="39">
        <f t="shared" si="18"/>
        <v>110</v>
      </c>
      <c r="E39" s="115">
        <f t="shared" si="17"/>
        <v>411.43416410189502</v>
      </c>
      <c r="F39" s="115"/>
      <c r="H39" s="39">
        <f t="shared" si="19"/>
        <v>380</v>
      </c>
      <c r="I39" s="116">
        <f t="shared" si="20"/>
        <v>305.47543092296479</v>
      </c>
      <c r="J39" s="116"/>
      <c r="K39" s="102"/>
      <c r="L39" s="238"/>
      <c r="M39" s="39"/>
      <c r="O39" s="103">
        <v>340</v>
      </c>
      <c r="P39" s="104">
        <f t="shared" si="0"/>
        <v>13.6</v>
      </c>
      <c r="Q39" s="105">
        <v>6</v>
      </c>
      <c r="R39" s="104">
        <f t="shared" si="1"/>
        <v>19.600000000000001</v>
      </c>
      <c r="S39" s="106">
        <f t="shared" si="21"/>
        <v>790047.90007533086</v>
      </c>
      <c r="T39" s="107">
        <f t="shared" si="13"/>
        <v>160300.76548814389</v>
      </c>
      <c r="U39" s="108">
        <f t="shared" si="5"/>
        <v>219821.46831272729</v>
      </c>
      <c r="V39" s="109">
        <f t="shared" si="14"/>
        <v>14360.852687159269</v>
      </c>
      <c r="W39" s="110">
        <f t="shared" si="7"/>
        <v>274098.2510465433</v>
      </c>
      <c r="X39" s="109">
        <f t="shared" si="15"/>
        <v>351569.70605178853</v>
      </c>
      <c r="Y39" s="109">
        <f t="shared" si="16"/>
        <v>720650.20703801385</v>
      </c>
      <c r="Z39" s="110">
        <f t="shared" si="2"/>
        <v>2530849.1506997072</v>
      </c>
      <c r="AA39" s="111">
        <f t="shared" si="11"/>
        <v>310.15308219359156</v>
      </c>
    </row>
    <row r="40" spans="1:27" s="99" customFormat="1" ht="13.5" customHeight="1" x14ac:dyDescent="0.25">
      <c r="A40" s="27"/>
      <c r="B40" s="36"/>
      <c r="D40" s="39">
        <f t="shared" si="18"/>
        <v>120</v>
      </c>
      <c r="E40" s="115">
        <f t="shared" si="17"/>
        <v>399.65611231536718</v>
      </c>
      <c r="F40" s="115"/>
      <c r="H40" s="39">
        <f t="shared" si="19"/>
        <v>400</v>
      </c>
      <c r="I40" s="116">
        <f t="shared" si="20"/>
        <v>303.48742913294836</v>
      </c>
      <c r="J40" s="116"/>
      <c r="K40" s="102"/>
      <c r="L40" s="238"/>
      <c r="M40" s="39"/>
      <c r="O40" s="103">
        <v>360</v>
      </c>
      <c r="P40" s="104">
        <f t="shared" si="0"/>
        <v>14.4</v>
      </c>
      <c r="Q40" s="105">
        <v>6</v>
      </c>
      <c r="R40" s="104">
        <f t="shared" si="1"/>
        <v>20.399999999999999</v>
      </c>
      <c r="S40" s="106">
        <f t="shared" si="21"/>
        <v>822294.75313962996</v>
      </c>
      <c r="T40" s="107">
        <f t="shared" si="13"/>
        <v>166843.65387541507</v>
      </c>
      <c r="U40" s="108">
        <f t="shared" si="5"/>
        <v>228793.77314181818</v>
      </c>
      <c r="V40" s="109">
        <f t="shared" si="14"/>
        <v>14947.00993969638</v>
      </c>
      <c r="W40" s="110">
        <f t="shared" si="7"/>
        <v>290221.67757869296</v>
      </c>
      <c r="X40" s="109">
        <f t="shared" si="15"/>
        <v>372250.27699601138</v>
      </c>
      <c r="Y40" s="109">
        <f t="shared" si="16"/>
        <v>763041.39568730886</v>
      </c>
      <c r="Z40" s="110">
        <f t="shared" si="2"/>
        <v>2658392.5403585732</v>
      </c>
      <c r="AA40" s="111">
        <f t="shared" si="11"/>
        <v>307.68432180076081</v>
      </c>
    </row>
    <row r="41" spans="1:27" s="99" customFormat="1" ht="13.5" customHeight="1" x14ac:dyDescent="0.25">
      <c r="A41" s="27"/>
      <c r="B41" s="36"/>
      <c r="D41" s="39">
        <f t="shared" si="18"/>
        <v>130</v>
      </c>
      <c r="E41" s="115">
        <f t="shared" si="17"/>
        <v>389.69006849599737</v>
      </c>
      <c r="F41" s="115"/>
      <c r="H41" s="39">
        <f t="shared" si="19"/>
        <v>420</v>
      </c>
      <c r="I41" s="116">
        <f t="shared" si="20"/>
        <v>301.68876084674309</v>
      </c>
      <c r="J41" s="116"/>
      <c r="K41" s="102"/>
      <c r="L41" s="238"/>
      <c r="M41" s="39"/>
      <c r="O41" s="103">
        <v>380</v>
      </c>
      <c r="P41" s="104">
        <f t="shared" si="0"/>
        <v>15.2</v>
      </c>
      <c r="Q41" s="105">
        <v>6</v>
      </c>
      <c r="R41" s="104">
        <f t="shared" si="1"/>
        <v>21.2</v>
      </c>
      <c r="S41" s="106">
        <f t="shared" si="21"/>
        <v>854541.60620392929</v>
      </c>
      <c r="T41" s="107">
        <f t="shared" si="13"/>
        <v>173386.54226268624</v>
      </c>
      <c r="U41" s="108">
        <f t="shared" si="5"/>
        <v>237766.0779709091</v>
      </c>
      <c r="V41" s="109">
        <f t="shared" si="14"/>
        <v>15533.167192233494</v>
      </c>
      <c r="W41" s="110">
        <f t="shared" si="7"/>
        <v>306345.10411084257</v>
      </c>
      <c r="X41" s="109">
        <f t="shared" si="15"/>
        <v>392930.84794023423</v>
      </c>
      <c r="Y41" s="109">
        <f t="shared" si="16"/>
        <v>805432.58433660364</v>
      </c>
      <c r="Z41" s="110">
        <f t="shared" si="2"/>
        <v>2785935.9300174387</v>
      </c>
      <c r="AA41" s="111">
        <f t="shared" si="11"/>
        <v>305.47543092296479</v>
      </c>
    </row>
    <row r="42" spans="1:27" s="99" customFormat="1" ht="13.5" customHeight="1" x14ac:dyDescent="0.25">
      <c r="A42" s="27"/>
      <c r="B42" s="36"/>
      <c r="D42" s="39">
        <f t="shared" si="18"/>
        <v>140</v>
      </c>
      <c r="E42" s="115">
        <f t="shared" si="17"/>
        <v>381.14774522225184</v>
      </c>
      <c r="F42" s="115"/>
      <c r="H42" s="39">
        <f t="shared" si="19"/>
        <v>440</v>
      </c>
      <c r="I42" s="116">
        <f t="shared" si="20"/>
        <v>300.05360785928372</v>
      </c>
      <c r="J42" s="116"/>
      <c r="K42" s="102"/>
      <c r="L42" s="238"/>
      <c r="M42" s="39"/>
      <c r="O42" s="103">
        <v>400</v>
      </c>
      <c r="P42" s="104">
        <f t="shared" si="0"/>
        <v>16</v>
      </c>
      <c r="Q42" s="105">
        <v>6</v>
      </c>
      <c r="R42" s="104">
        <f t="shared" si="1"/>
        <v>22</v>
      </c>
      <c r="S42" s="106">
        <f t="shared" si="21"/>
        <v>886788.4592682285</v>
      </c>
      <c r="T42" s="107">
        <f t="shared" si="13"/>
        <v>179929.43064995742</v>
      </c>
      <c r="U42" s="108">
        <f t="shared" si="5"/>
        <v>246738.38280000002</v>
      </c>
      <c r="V42" s="109">
        <f t="shared" si="14"/>
        <v>16119.324444770607</v>
      </c>
      <c r="W42" s="110">
        <f t="shared" si="7"/>
        <v>322468.53064299218</v>
      </c>
      <c r="X42" s="109">
        <f t="shared" si="15"/>
        <v>413611.41888445709</v>
      </c>
      <c r="Y42" s="109">
        <f t="shared" si="16"/>
        <v>847823.77298589866</v>
      </c>
      <c r="Z42" s="110">
        <f t="shared" si="2"/>
        <v>2913479.3196763042</v>
      </c>
      <c r="AA42" s="111">
        <f t="shared" si="11"/>
        <v>303.48742913294836</v>
      </c>
    </row>
    <row r="43" spans="1:27" s="99" customFormat="1" ht="13.5" customHeight="1" x14ac:dyDescent="0.25">
      <c r="A43" s="27"/>
      <c r="B43" s="36"/>
      <c r="D43" s="39">
        <f t="shared" si="18"/>
        <v>150</v>
      </c>
      <c r="E43" s="115">
        <f t="shared" si="17"/>
        <v>366.44081915013373</v>
      </c>
      <c r="F43" s="115"/>
      <c r="H43" s="39">
        <f t="shared" si="19"/>
        <v>460</v>
      </c>
      <c r="I43" s="116">
        <f t="shared" si="20"/>
        <v>298.56064208812518</v>
      </c>
      <c r="J43" s="116"/>
      <c r="K43" s="102"/>
      <c r="L43" s="238"/>
      <c r="M43" s="39"/>
      <c r="O43" s="103">
        <v>420</v>
      </c>
      <c r="P43" s="104">
        <f t="shared" si="0"/>
        <v>16.8</v>
      </c>
      <c r="Q43" s="105">
        <v>6</v>
      </c>
      <c r="R43" s="104">
        <f t="shared" si="1"/>
        <v>22.8</v>
      </c>
      <c r="S43" s="106">
        <f t="shared" si="21"/>
        <v>919035.31233252771</v>
      </c>
      <c r="T43" s="107">
        <f t="shared" si="13"/>
        <v>186472.31903722862</v>
      </c>
      <c r="U43" s="108">
        <f t="shared" si="5"/>
        <v>255710.68762909091</v>
      </c>
      <c r="V43" s="109">
        <f t="shared" si="14"/>
        <v>16705.481697307721</v>
      </c>
      <c r="W43" s="110">
        <f t="shared" si="7"/>
        <v>338591.95717514178</v>
      </c>
      <c r="X43" s="109">
        <f t="shared" si="15"/>
        <v>434291.98982867994</v>
      </c>
      <c r="Y43" s="109">
        <f t="shared" si="16"/>
        <v>890214.96163519367</v>
      </c>
      <c r="Z43" s="110">
        <f t="shared" si="2"/>
        <v>3041022.7093351707</v>
      </c>
      <c r="AA43" s="111">
        <f t="shared" si="11"/>
        <v>301.68876084674309</v>
      </c>
    </row>
    <row r="44" spans="1:27" s="99" customFormat="1" ht="13.5" customHeight="1" x14ac:dyDescent="0.25">
      <c r="A44" s="27"/>
      <c r="B44" s="36"/>
      <c r="D44" s="39">
        <f t="shared" si="18"/>
        <v>160</v>
      </c>
      <c r="E44" s="115">
        <f t="shared" si="17"/>
        <v>360.14548014841529</v>
      </c>
      <c r="F44" s="115"/>
      <c r="H44" s="39">
        <f t="shared" si="19"/>
        <v>480</v>
      </c>
      <c r="I44" s="116">
        <f t="shared" si="20"/>
        <v>297.1920901312298</v>
      </c>
      <c r="J44" s="116"/>
      <c r="K44" s="102"/>
      <c r="L44" s="238"/>
      <c r="M44" s="39"/>
      <c r="O44" s="103">
        <v>440</v>
      </c>
      <c r="P44" s="104">
        <f t="shared" si="0"/>
        <v>17.600000000000001</v>
      </c>
      <c r="Q44" s="105">
        <v>6</v>
      </c>
      <c r="R44" s="104">
        <f t="shared" si="1"/>
        <v>23.6</v>
      </c>
      <c r="S44" s="106">
        <f t="shared" si="21"/>
        <v>951282.16539682692</v>
      </c>
      <c r="T44" s="107">
        <f t="shared" si="13"/>
        <v>193015.20742449982</v>
      </c>
      <c r="U44" s="108">
        <f t="shared" si="5"/>
        <v>264682.99245818186</v>
      </c>
      <c r="V44" s="109">
        <f t="shared" si="14"/>
        <v>17291.638949844833</v>
      </c>
      <c r="W44" s="110">
        <f t="shared" si="7"/>
        <v>354715.38370729139</v>
      </c>
      <c r="X44" s="109">
        <f t="shared" si="15"/>
        <v>454972.5607729028</v>
      </c>
      <c r="Y44" s="109">
        <f t="shared" si="16"/>
        <v>932606.15028448857</v>
      </c>
      <c r="Z44" s="110">
        <f t="shared" si="2"/>
        <v>3168566.0989940362</v>
      </c>
      <c r="AA44" s="111">
        <f t="shared" si="11"/>
        <v>300.05360785928372</v>
      </c>
    </row>
    <row r="45" spans="1:27" s="99" customFormat="1" ht="13.5" customHeight="1" x14ac:dyDescent="0.25">
      <c r="A45" s="27"/>
      <c r="B45" s="36"/>
      <c r="D45" s="40">
        <f t="shared" si="18"/>
        <v>170</v>
      </c>
      <c r="E45" s="117">
        <f t="shared" si="17"/>
        <v>354.59076926454605</v>
      </c>
      <c r="F45" s="117"/>
      <c r="H45" s="40">
        <f t="shared" si="19"/>
        <v>500</v>
      </c>
      <c r="I45" s="118">
        <f t="shared" si="20"/>
        <v>295.93302233088616</v>
      </c>
      <c r="J45" s="118"/>
      <c r="K45" s="102"/>
      <c r="L45" s="238"/>
      <c r="M45" s="39"/>
      <c r="O45" s="103">
        <v>460</v>
      </c>
      <c r="P45" s="104">
        <f t="shared" si="0"/>
        <v>18.399999999999999</v>
      </c>
      <c r="Q45" s="105">
        <v>6</v>
      </c>
      <c r="R45" s="104">
        <f t="shared" si="1"/>
        <v>24.4</v>
      </c>
      <c r="S45" s="106">
        <f t="shared" si="21"/>
        <v>983529.0184611259</v>
      </c>
      <c r="T45" s="107">
        <f t="shared" si="13"/>
        <v>199558.09581177094</v>
      </c>
      <c r="U45" s="108">
        <f t="shared" si="5"/>
        <v>273655.2972872727</v>
      </c>
      <c r="V45" s="109">
        <f t="shared" si="14"/>
        <v>17877.796202381945</v>
      </c>
      <c r="W45" s="110">
        <f t="shared" si="7"/>
        <v>370838.81023944088</v>
      </c>
      <c r="X45" s="109">
        <f t="shared" si="15"/>
        <v>475653.13171712565</v>
      </c>
      <c r="Y45" s="109">
        <f t="shared" si="16"/>
        <v>974997.33893378335</v>
      </c>
      <c r="Z45" s="110">
        <f t="shared" si="2"/>
        <v>3296109.4886529017</v>
      </c>
      <c r="AA45" s="111">
        <f t="shared" si="11"/>
        <v>298.56064208812518</v>
      </c>
    </row>
    <row r="46" spans="1:27" ht="15" x14ac:dyDescent="0.25">
      <c r="O46" s="76">
        <v>480</v>
      </c>
      <c r="P46" s="80">
        <f t="shared" si="0"/>
        <v>19.2</v>
      </c>
      <c r="Q46" s="75">
        <v>6</v>
      </c>
      <c r="R46" s="80">
        <f t="shared" si="1"/>
        <v>25.2</v>
      </c>
      <c r="S46" s="79">
        <f t="shared" si="21"/>
        <v>1015775.8715254253</v>
      </c>
      <c r="T46" s="78">
        <f t="shared" si="13"/>
        <v>206100.98419904214</v>
      </c>
      <c r="U46" s="86">
        <f t="shared" si="5"/>
        <v>282627.60211636365</v>
      </c>
      <c r="V46" s="92">
        <f t="shared" si="14"/>
        <v>18463.953454919058</v>
      </c>
      <c r="W46" s="90">
        <f t="shared" si="7"/>
        <v>386962.2367715906</v>
      </c>
      <c r="X46" s="92">
        <f t="shared" si="15"/>
        <v>496333.70266134851</v>
      </c>
      <c r="Y46" s="92">
        <f t="shared" si="16"/>
        <v>1017388.5275830784</v>
      </c>
      <c r="Z46" s="90">
        <f t="shared" si="2"/>
        <v>3423652.8783117677</v>
      </c>
      <c r="AA46" s="93">
        <f t="shared" si="11"/>
        <v>297.1920901312298</v>
      </c>
    </row>
    <row r="47" spans="1:27" ht="10.5" customHeight="1" x14ac:dyDescent="0.25">
      <c r="O47" s="76">
        <v>500</v>
      </c>
      <c r="P47" s="80">
        <f t="shared" si="0"/>
        <v>20</v>
      </c>
      <c r="Q47" s="75">
        <v>6</v>
      </c>
      <c r="R47" s="80">
        <f t="shared" si="1"/>
        <v>26</v>
      </c>
      <c r="S47" s="79">
        <f t="shared" si="21"/>
        <v>1048022.7245897246</v>
      </c>
      <c r="T47" s="78">
        <f t="shared" si="13"/>
        <v>212643.87258631334</v>
      </c>
      <c r="U47" s="86">
        <f t="shared" si="5"/>
        <v>291599.90694545454</v>
      </c>
      <c r="V47" s="92">
        <f t="shared" si="14"/>
        <v>19050.110707456173</v>
      </c>
      <c r="W47" s="90">
        <f t="shared" si="7"/>
        <v>403085.66330374021</v>
      </c>
      <c r="X47" s="92">
        <f t="shared" si="15"/>
        <v>517014.27360557136</v>
      </c>
      <c r="Y47" s="92">
        <f t="shared" si="16"/>
        <v>1059779.7162323734</v>
      </c>
      <c r="Z47" s="90">
        <f t="shared" si="2"/>
        <v>3551196.2679706337</v>
      </c>
      <c r="AA47" s="93">
        <f t="shared" si="11"/>
        <v>295.93302233088616</v>
      </c>
    </row>
  </sheetData>
  <mergeCells count="3">
    <mergeCell ref="B2:M2"/>
    <mergeCell ref="B3:M3"/>
    <mergeCell ref="B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portrait" verticalDpi="300" r:id="rId1"/>
  <headerFooter>
    <oddHeader>&amp;L&amp;"-,Negrita"&amp;10DISPOSICIÓN UCC N°16/26&amp;11
ANEXO I&amp;R&amp;"-,Cursiva"&amp;10“Gral. Martín Miguel de Güemes Héroe de la Nación Argentina”</oddHeader>
    <oddFooter xml:space="preserve">&amp;CENERO 2026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I856"/>
  <sheetViews>
    <sheetView view="pageBreakPreview" zoomScale="93" zoomScaleNormal="100" zoomScaleSheetLayoutView="93" workbookViewId="0">
      <selection activeCell="M10" sqref="M10"/>
    </sheetView>
  </sheetViews>
  <sheetFormatPr baseColWidth="10" defaultRowHeight="15" x14ac:dyDescent="0.25"/>
  <cols>
    <col min="1" max="1" width="2.85546875" customWidth="1"/>
    <col min="2" max="2" width="5" style="301" bestFit="1" customWidth="1"/>
    <col min="3" max="3" width="2.85546875" style="301" customWidth="1"/>
    <col min="4" max="4" width="59.5703125" style="208" customWidth="1"/>
    <col min="5" max="5" width="12.7109375" style="301" bestFit="1" customWidth="1"/>
    <col min="6" max="6" width="15.140625" style="302" bestFit="1" customWidth="1"/>
    <col min="7" max="7" width="2.85546875" style="301" customWidth="1"/>
    <col min="8" max="8" width="7.28515625" style="301" bestFit="1" customWidth="1"/>
    <col min="9" max="9" width="13.7109375" bestFit="1" customWidth="1"/>
    <col min="12" max="12" width="14.7109375" customWidth="1"/>
  </cols>
  <sheetData>
    <row r="1" spans="1:8" ht="65.25" customHeight="1" x14ac:dyDescent="0.25">
      <c r="A1" s="283"/>
      <c r="B1" s="291"/>
      <c r="C1" s="291"/>
      <c r="D1" s="284"/>
      <c r="E1" s="291"/>
      <c r="F1" s="292"/>
      <c r="G1" s="291"/>
      <c r="H1" s="291"/>
    </row>
    <row r="2" spans="1:8" ht="20.25" customHeight="1" x14ac:dyDescent="0.35">
      <c r="A2" s="322" t="s">
        <v>2043</v>
      </c>
      <c r="B2" s="322"/>
      <c r="C2" s="322"/>
      <c r="D2" s="322"/>
      <c r="E2" s="322"/>
      <c r="F2" s="322"/>
      <c r="G2" s="322"/>
      <c r="H2" s="322"/>
    </row>
    <row r="3" spans="1:8" ht="17.25" customHeight="1" x14ac:dyDescent="0.25">
      <c r="A3" s="321" t="s">
        <v>901</v>
      </c>
      <c r="B3" s="321"/>
      <c r="C3" s="321"/>
      <c r="D3" s="321"/>
      <c r="E3" s="321"/>
      <c r="F3" s="321"/>
      <c r="G3" s="321"/>
      <c r="H3" s="321"/>
    </row>
    <row r="4" spans="1:8" ht="18.75" customHeight="1" x14ac:dyDescent="0.25">
      <c r="A4" s="320" t="s">
        <v>900</v>
      </c>
      <c r="B4" s="320"/>
      <c r="C4" s="320"/>
      <c r="D4" s="320"/>
      <c r="E4" s="293"/>
      <c r="F4" s="294" t="s">
        <v>2032</v>
      </c>
      <c r="G4" s="293"/>
      <c r="H4" s="293"/>
    </row>
    <row r="5" spans="1:8" ht="12.75" customHeight="1" x14ac:dyDescent="0.25">
      <c r="A5" s="286"/>
      <c r="B5" s="319" t="s">
        <v>900</v>
      </c>
      <c r="C5" s="319"/>
      <c r="D5" s="319"/>
      <c r="E5" s="295" t="s">
        <v>7</v>
      </c>
      <c r="F5" s="294" t="s">
        <v>6</v>
      </c>
      <c r="G5" s="296"/>
      <c r="H5" s="295" t="s">
        <v>5</v>
      </c>
    </row>
    <row r="6" spans="1:8" x14ac:dyDescent="0.25">
      <c r="A6" s="285"/>
      <c r="B6" s="297">
        <v>618</v>
      </c>
      <c r="C6" s="293"/>
      <c r="D6" s="287" t="s">
        <v>1208</v>
      </c>
      <c r="E6" s="295" t="s">
        <v>899</v>
      </c>
      <c r="F6" s="294">
        <f>VLOOKUP(E6,IN_01_26!$B$8:$E$635,4,FALSE)</f>
        <v>4611.9931840753661</v>
      </c>
      <c r="G6" s="293"/>
      <c r="H6" s="295" t="s">
        <v>117</v>
      </c>
    </row>
    <row r="7" spans="1:8" x14ac:dyDescent="0.25">
      <c r="A7" s="285"/>
      <c r="B7" s="297">
        <v>617</v>
      </c>
      <c r="C7" s="293"/>
      <c r="D7" s="287" t="s">
        <v>1501</v>
      </c>
      <c r="E7" s="295" t="s">
        <v>898</v>
      </c>
      <c r="F7" s="294">
        <f>VLOOKUP(E7,IN_01_26!$B$8:$E$635,4,FALSE)</f>
        <v>4751.3098582582625</v>
      </c>
      <c r="G7" s="293"/>
      <c r="H7" s="295" t="s">
        <v>117</v>
      </c>
    </row>
    <row r="8" spans="1:8" x14ac:dyDescent="0.25">
      <c r="A8" s="285"/>
      <c r="B8" s="297">
        <v>615</v>
      </c>
      <c r="C8" s="293"/>
      <c r="D8" s="287" t="s">
        <v>1209</v>
      </c>
      <c r="E8" s="295" t="s">
        <v>897</v>
      </c>
      <c r="F8" s="294">
        <f>VLOOKUP(E8,IN_01_26!$B$8:$E$635,4,FALSE)</f>
        <v>4762.8431430892961</v>
      </c>
      <c r="G8" s="293"/>
      <c r="H8" s="295" t="s">
        <v>117</v>
      </c>
    </row>
    <row r="9" spans="1:8" x14ac:dyDescent="0.25">
      <c r="A9" s="285"/>
      <c r="B9" s="297">
        <v>614</v>
      </c>
      <c r="C9" s="293"/>
      <c r="D9" s="287" t="s">
        <v>1503</v>
      </c>
      <c r="E9" s="295" t="s">
        <v>896</v>
      </c>
      <c r="F9" s="294">
        <f>VLOOKUP(E9,IN_01_26!$B$8:$E$635,4,FALSE)</f>
        <v>4960.540678593683</v>
      </c>
      <c r="G9" s="293"/>
      <c r="H9" s="295" t="s">
        <v>117</v>
      </c>
    </row>
    <row r="10" spans="1:8" x14ac:dyDescent="0.25">
      <c r="A10" s="285"/>
      <c r="B10" s="297">
        <v>622</v>
      </c>
      <c r="C10" s="293"/>
      <c r="D10" s="287" t="s">
        <v>1210</v>
      </c>
      <c r="E10" s="295" t="s">
        <v>895</v>
      </c>
      <c r="F10" s="294">
        <f>VLOOKUP(E10,IN_01_26!$B$8:$E$635,4,FALSE)</f>
        <v>5254.840009750832</v>
      </c>
      <c r="G10" s="293"/>
      <c r="H10" s="295" t="s">
        <v>117</v>
      </c>
    </row>
    <row r="11" spans="1:8" x14ac:dyDescent="0.25">
      <c r="A11" s="285"/>
      <c r="B11" s="297">
        <v>372</v>
      </c>
      <c r="C11" s="293"/>
      <c r="D11" s="287" t="s">
        <v>1505</v>
      </c>
      <c r="E11" s="295" t="s">
        <v>894</v>
      </c>
      <c r="F11" s="294">
        <f>VLOOKUP(E11,IN_01_26!$B$8:$E$635,4,FALSE)</f>
        <v>4418.9312481213983</v>
      </c>
      <c r="G11" s="293"/>
      <c r="H11" s="295" t="s">
        <v>117</v>
      </c>
    </row>
    <row r="12" spans="1:8" x14ac:dyDescent="0.25">
      <c r="A12" s="285"/>
      <c r="B12" s="297">
        <v>2</v>
      </c>
      <c r="C12" s="293"/>
      <c r="D12" s="287" t="s">
        <v>1211</v>
      </c>
      <c r="E12" s="295" t="s">
        <v>893</v>
      </c>
      <c r="F12" s="294">
        <f>VLOOKUP(E12,IN_01_26!$B$8:$E$635,4,FALSE)</f>
        <v>4998.3380111160041</v>
      </c>
      <c r="G12" s="293"/>
      <c r="H12" s="295" t="s">
        <v>117</v>
      </c>
    </row>
    <row r="13" spans="1:8" x14ac:dyDescent="0.25">
      <c r="A13" s="285"/>
      <c r="B13" s="297">
        <v>3</v>
      </c>
      <c r="C13" s="293"/>
      <c r="D13" s="287" t="s">
        <v>1212</v>
      </c>
      <c r="E13" s="295" t="s">
        <v>892</v>
      </c>
      <c r="F13" s="294">
        <f>VLOOKUP(E13,IN_01_26!$B$8:$E$635,4,FALSE)</f>
        <v>4669423.4027459351</v>
      </c>
      <c r="G13" s="293"/>
      <c r="H13" s="295" t="s">
        <v>311</v>
      </c>
    </row>
    <row r="14" spans="1:8" x14ac:dyDescent="0.25">
      <c r="A14" s="285"/>
      <c r="B14" s="297">
        <v>373</v>
      </c>
      <c r="C14" s="293"/>
      <c r="D14" s="287" t="s">
        <v>1213</v>
      </c>
      <c r="E14" s="295" t="s">
        <v>891</v>
      </c>
      <c r="F14" s="294">
        <f>VLOOKUP(E14,IN_01_26!$B$8:$E$635,4,FALSE)</f>
        <v>7744.3532139167355</v>
      </c>
      <c r="G14" s="293"/>
      <c r="H14" s="295" t="s">
        <v>117</v>
      </c>
    </row>
    <row r="15" spans="1:8" x14ac:dyDescent="0.25">
      <c r="A15" s="285"/>
      <c r="B15" s="297">
        <v>619</v>
      </c>
      <c r="C15" s="293"/>
      <c r="D15" s="287" t="s">
        <v>1885</v>
      </c>
      <c r="E15" s="295" t="s">
        <v>890</v>
      </c>
      <c r="F15" s="294">
        <f>VLOOKUP(E15,IN_01_26!$B$8:$E$635,4,FALSE)</f>
        <v>2283.5143863677963</v>
      </c>
      <c r="G15" s="293"/>
      <c r="H15" s="295" t="s">
        <v>4</v>
      </c>
    </row>
    <row r="16" spans="1:8" x14ac:dyDescent="0.25">
      <c r="A16" s="285"/>
      <c r="B16" s="297">
        <v>377</v>
      </c>
      <c r="C16" s="293"/>
      <c r="D16" s="287" t="s">
        <v>1232</v>
      </c>
      <c r="E16" s="295" t="s">
        <v>889</v>
      </c>
      <c r="F16" s="294">
        <f>VLOOKUP(E16,IN_01_26!$B$8:$E$635,4,FALSE)</f>
        <v>338.90961955809627</v>
      </c>
      <c r="G16" s="293"/>
      <c r="H16" s="295" t="s">
        <v>2</v>
      </c>
    </row>
    <row r="17" spans="1:8" x14ac:dyDescent="0.25">
      <c r="A17" s="285"/>
      <c r="B17" s="297">
        <v>16</v>
      </c>
      <c r="C17" s="293"/>
      <c r="D17" s="287" t="s">
        <v>1233</v>
      </c>
      <c r="E17" s="295" t="s">
        <v>888</v>
      </c>
      <c r="F17" s="294">
        <f>VLOOKUP(E17,IN_01_26!$B$8:$E$635,4,FALSE)</f>
        <v>5041857.6747021191</v>
      </c>
      <c r="G17" s="293"/>
      <c r="H17" s="295" t="s">
        <v>311</v>
      </c>
    </row>
    <row r="18" spans="1:8" x14ac:dyDescent="0.25">
      <c r="A18" s="285"/>
      <c r="B18" s="297">
        <v>750</v>
      </c>
      <c r="C18" s="293"/>
      <c r="D18" s="287" t="s">
        <v>1234</v>
      </c>
      <c r="E18" s="295" t="s">
        <v>887</v>
      </c>
      <c r="F18" s="294">
        <f>VLOOKUP(E18,IN_01_26!$B$8:$E$635,4,FALSE)</f>
        <v>5325.6018697364161</v>
      </c>
      <c r="G18" s="293"/>
      <c r="H18" s="295" t="s">
        <v>117</v>
      </c>
    </row>
    <row r="19" spans="1:8" x14ac:dyDescent="0.25">
      <c r="A19" s="285"/>
      <c r="B19" s="297">
        <v>752</v>
      </c>
      <c r="C19" s="293"/>
      <c r="D19" s="287" t="s">
        <v>1235</v>
      </c>
      <c r="E19" s="295" t="s">
        <v>886</v>
      </c>
      <c r="F19" s="294">
        <f>VLOOKUP(E19,IN_01_26!$B$8:$E$635,4,FALSE)</f>
        <v>5373.3955110927664</v>
      </c>
      <c r="G19" s="293"/>
      <c r="H19" s="295" t="s">
        <v>117</v>
      </c>
    </row>
    <row r="20" spans="1:8" x14ac:dyDescent="0.25">
      <c r="A20" s="285"/>
      <c r="B20" s="297">
        <v>758</v>
      </c>
      <c r="C20" s="293"/>
      <c r="D20" s="287" t="s">
        <v>1240</v>
      </c>
      <c r="E20" s="295" t="s">
        <v>885</v>
      </c>
      <c r="F20" s="294">
        <f>VLOOKUP(E20,IN_01_26!$B$8:$E$635,4,FALSE)</f>
        <v>15214.515170432134</v>
      </c>
      <c r="G20" s="293"/>
      <c r="H20" s="295" t="s">
        <v>117</v>
      </c>
    </row>
    <row r="21" spans="1:8" x14ac:dyDescent="0.25">
      <c r="A21" s="285"/>
      <c r="B21" s="297">
        <v>759</v>
      </c>
      <c r="C21" s="293"/>
      <c r="D21" s="287" t="s">
        <v>1241</v>
      </c>
      <c r="E21" s="295" t="s">
        <v>884</v>
      </c>
      <c r="F21" s="294">
        <f>VLOOKUP(E21,IN_01_26!$B$8:$E$635,4,FALSE)</f>
        <v>21342.63440173486</v>
      </c>
      <c r="G21" s="293"/>
      <c r="H21" s="295" t="s">
        <v>117</v>
      </c>
    </row>
    <row r="22" spans="1:8" x14ac:dyDescent="0.25">
      <c r="A22" s="285"/>
      <c r="B22" s="297">
        <v>1326</v>
      </c>
      <c r="C22" s="293"/>
      <c r="D22" s="287" t="s">
        <v>1248</v>
      </c>
      <c r="E22" s="295" t="s">
        <v>883</v>
      </c>
      <c r="F22" s="294">
        <f>VLOOKUP(E22,IN_01_26!$B$8:$E$635,4,FALSE)</f>
        <v>10697.963509711002</v>
      </c>
      <c r="G22" s="293"/>
      <c r="H22" s="295" t="s">
        <v>2</v>
      </c>
    </row>
    <row r="23" spans="1:8" x14ac:dyDescent="0.25">
      <c r="A23" s="285"/>
      <c r="B23" s="297">
        <v>1327</v>
      </c>
      <c r="C23" s="293"/>
      <c r="D23" s="287" t="s">
        <v>1249</v>
      </c>
      <c r="E23" s="295" t="s">
        <v>882</v>
      </c>
      <c r="F23" s="294">
        <f>VLOOKUP(E23,IN_01_26!$B$8:$E$635,4,FALSE)</f>
        <v>8005.8281853107173</v>
      </c>
      <c r="G23" s="293"/>
      <c r="H23" s="295" t="s">
        <v>2</v>
      </c>
    </row>
    <row r="24" spans="1:8" x14ac:dyDescent="0.25">
      <c r="A24" s="285"/>
      <c r="B24" s="297">
        <v>912</v>
      </c>
      <c r="C24" s="293"/>
      <c r="D24" s="287" t="s">
        <v>1250</v>
      </c>
      <c r="E24" s="295" t="s">
        <v>881</v>
      </c>
      <c r="F24" s="294">
        <f>VLOOKUP(E24,IN_01_26!$B$8:$E$635,4,FALSE)</f>
        <v>6099.3591267127122</v>
      </c>
      <c r="G24" s="293"/>
      <c r="H24" s="295" t="s">
        <v>3</v>
      </c>
    </row>
    <row r="25" spans="1:8" x14ac:dyDescent="0.25">
      <c r="A25" s="286"/>
      <c r="B25" s="319" t="s">
        <v>880</v>
      </c>
      <c r="C25" s="319"/>
      <c r="D25" s="319"/>
      <c r="E25" s="295" t="s">
        <v>7</v>
      </c>
      <c r="F25" s="294" t="s">
        <v>6</v>
      </c>
      <c r="G25" s="296"/>
      <c r="H25" s="295" t="s">
        <v>5</v>
      </c>
    </row>
    <row r="26" spans="1:8" x14ac:dyDescent="0.25">
      <c r="A26" s="285"/>
      <c r="B26" s="297">
        <v>1</v>
      </c>
      <c r="C26" s="293"/>
      <c r="D26" s="287" t="s">
        <v>1886</v>
      </c>
      <c r="E26" s="295" t="s">
        <v>879</v>
      </c>
      <c r="F26" s="294">
        <f>VLOOKUP(E26,IN_01_26!$B$8:$E$635,4,FALSE)</f>
        <v>249001.13172585383</v>
      </c>
      <c r="G26" s="293"/>
      <c r="H26" s="295" t="s">
        <v>878</v>
      </c>
    </row>
    <row r="27" spans="1:8" x14ac:dyDescent="0.25">
      <c r="A27" s="285"/>
      <c r="B27" s="297">
        <v>9</v>
      </c>
      <c r="C27" s="293"/>
      <c r="D27" s="287" t="s">
        <v>1220</v>
      </c>
      <c r="E27" s="295" t="s">
        <v>877</v>
      </c>
      <c r="F27" s="294">
        <f>VLOOKUP(E27,IN_01_26!$B$8:$E$635,4,FALSE)</f>
        <v>22459.719611262131</v>
      </c>
      <c r="G27" s="293"/>
      <c r="H27" s="295" t="s">
        <v>4</v>
      </c>
    </row>
    <row r="28" spans="1:8" x14ac:dyDescent="0.25">
      <c r="A28" s="285"/>
      <c r="B28" s="297">
        <v>10</v>
      </c>
      <c r="C28" s="293"/>
      <c r="D28" s="287" t="s">
        <v>1221</v>
      </c>
      <c r="E28" s="295" t="s">
        <v>876</v>
      </c>
      <c r="F28" s="294">
        <f>VLOOKUP(E28,IN_01_26!$B$8:$E$635,4,FALSE)</f>
        <v>6634.3605362882799</v>
      </c>
      <c r="G28" s="293"/>
      <c r="H28" s="295" t="s">
        <v>117</v>
      </c>
    </row>
    <row r="29" spans="1:8" x14ac:dyDescent="0.25">
      <c r="A29" s="285"/>
      <c r="B29" s="297">
        <v>616</v>
      </c>
      <c r="C29" s="293"/>
      <c r="D29" s="287" t="s">
        <v>1222</v>
      </c>
      <c r="E29" s="295" t="s">
        <v>875</v>
      </c>
      <c r="F29" s="294">
        <f>VLOOKUP(E29,IN_01_26!$B$8:$E$635,4,FALSE)</f>
        <v>7130.7173200845173</v>
      </c>
      <c r="G29" s="293"/>
      <c r="H29" s="295" t="s">
        <v>117</v>
      </c>
    </row>
    <row r="30" spans="1:8" x14ac:dyDescent="0.25">
      <c r="A30" s="285"/>
      <c r="B30" s="297">
        <v>11</v>
      </c>
      <c r="C30" s="293"/>
      <c r="D30" s="287" t="s">
        <v>1223</v>
      </c>
      <c r="E30" s="295" t="s">
        <v>874</v>
      </c>
      <c r="F30" s="294">
        <f>VLOOKUP(E30,IN_01_26!$B$8:$E$635,4,FALSE)</f>
        <v>388.36103830082698</v>
      </c>
      <c r="G30" s="293"/>
      <c r="H30" s="295" t="s">
        <v>4</v>
      </c>
    </row>
    <row r="31" spans="1:8" x14ac:dyDescent="0.25">
      <c r="A31" s="285"/>
      <c r="B31" s="297">
        <v>12</v>
      </c>
      <c r="C31" s="293"/>
      <c r="D31" s="287" t="s">
        <v>1224</v>
      </c>
      <c r="E31" s="295" t="s">
        <v>873</v>
      </c>
      <c r="F31" s="294">
        <f>VLOOKUP(E31,IN_01_26!$B$8:$E$635,4,FALSE)</f>
        <v>421.97785156768623</v>
      </c>
      <c r="G31" s="293"/>
      <c r="H31" s="295" t="s">
        <v>4</v>
      </c>
    </row>
    <row r="32" spans="1:8" x14ac:dyDescent="0.25">
      <c r="A32" s="285"/>
      <c r="B32" s="297">
        <v>620</v>
      </c>
      <c r="C32" s="293"/>
      <c r="D32" s="287" t="s">
        <v>1225</v>
      </c>
      <c r="E32" s="295" t="s">
        <v>872</v>
      </c>
      <c r="F32" s="294">
        <f>VLOOKUP(E32,IN_01_26!$B$8:$E$635,4,FALSE)</f>
        <v>8718.8447574835154</v>
      </c>
      <c r="G32" s="293"/>
      <c r="H32" s="295" t="s">
        <v>117</v>
      </c>
    </row>
    <row r="33" spans="1:8" x14ac:dyDescent="0.25">
      <c r="A33" s="285"/>
      <c r="B33" s="297">
        <v>621</v>
      </c>
      <c r="C33" s="293"/>
      <c r="D33" s="287" t="s">
        <v>1226</v>
      </c>
      <c r="E33" s="295" t="s">
        <v>871</v>
      </c>
      <c r="F33" s="294">
        <f>VLOOKUP(E33,IN_01_26!$B$8:$E$635,4,FALSE)</f>
        <v>37099.819434870769</v>
      </c>
      <c r="G33" s="293"/>
      <c r="H33" s="295" t="s">
        <v>4</v>
      </c>
    </row>
    <row r="34" spans="1:8" x14ac:dyDescent="0.25">
      <c r="A34" s="286"/>
      <c r="B34" s="319" t="s">
        <v>870</v>
      </c>
      <c r="C34" s="319"/>
      <c r="D34" s="319"/>
      <c r="E34" s="295" t="s">
        <v>7</v>
      </c>
      <c r="F34" s="294" t="s">
        <v>6</v>
      </c>
      <c r="G34" s="296"/>
      <c r="H34" s="295" t="s">
        <v>5</v>
      </c>
    </row>
    <row r="35" spans="1:8" x14ac:dyDescent="0.25">
      <c r="A35" s="285"/>
      <c r="B35" s="297">
        <v>7</v>
      </c>
      <c r="C35" s="293"/>
      <c r="D35" s="287" t="s">
        <v>1217</v>
      </c>
      <c r="E35" s="295" t="s">
        <v>869</v>
      </c>
      <c r="F35" s="294">
        <f>VLOOKUP(E35,IN_01_26!$B$8:$E$635,4,FALSE)</f>
        <v>6537.80728781985</v>
      </c>
      <c r="G35" s="293"/>
      <c r="H35" s="295" t="s">
        <v>117</v>
      </c>
    </row>
    <row r="36" spans="1:8" x14ac:dyDescent="0.25">
      <c r="A36" s="285"/>
      <c r="B36" s="297">
        <v>8</v>
      </c>
      <c r="C36" s="293"/>
      <c r="D36" s="287" t="s">
        <v>1218</v>
      </c>
      <c r="E36" s="295" t="s">
        <v>868</v>
      </c>
      <c r="F36" s="294">
        <f>VLOOKUP(E36,IN_01_26!$B$8:$E$635,4,FALSE)</f>
        <v>6138.9294808681198</v>
      </c>
      <c r="G36" s="293"/>
      <c r="H36" s="295" t="s">
        <v>117</v>
      </c>
    </row>
    <row r="37" spans="1:8" x14ac:dyDescent="0.25">
      <c r="A37" s="285"/>
      <c r="B37" s="297">
        <v>374</v>
      </c>
      <c r="C37" s="293"/>
      <c r="D37" s="287" t="s">
        <v>1507</v>
      </c>
      <c r="E37" s="295" t="s">
        <v>867</v>
      </c>
      <c r="F37" s="294">
        <f>VLOOKUP(E37,IN_01_26!$B$8:$E$635,4,FALSE)</f>
        <v>7452.9934305759771</v>
      </c>
      <c r="G37" s="293"/>
      <c r="H37" s="295" t="s">
        <v>117</v>
      </c>
    </row>
    <row r="38" spans="1:8" x14ac:dyDescent="0.25">
      <c r="A38" s="285"/>
      <c r="B38" s="297">
        <v>375</v>
      </c>
      <c r="C38" s="293"/>
      <c r="D38" s="287" t="s">
        <v>1219</v>
      </c>
      <c r="E38" s="295" t="s">
        <v>866</v>
      </c>
      <c r="F38" s="294">
        <f>VLOOKUP(E38,IN_01_26!$B$8:$E$635,4,FALSE)</f>
        <v>10927.184550579366</v>
      </c>
      <c r="G38" s="293"/>
      <c r="H38" s="295" t="s">
        <v>117</v>
      </c>
    </row>
    <row r="39" spans="1:8" x14ac:dyDescent="0.25">
      <c r="A39" s="286"/>
      <c r="B39" s="319" t="s">
        <v>865</v>
      </c>
      <c r="C39" s="319"/>
      <c r="D39" s="319"/>
      <c r="E39" s="295" t="s">
        <v>7</v>
      </c>
      <c r="F39" s="294" t="s">
        <v>6</v>
      </c>
      <c r="G39" s="296"/>
      <c r="H39" s="295" t="s">
        <v>5</v>
      </c>
    </row>
    <row r="40" spans="1:8" x14ac:dyDescent="0.25">
      <c r="A40" s="285"/>
      <c r="B40" s="297">
        <v>376</v>
      </c>
      <c r="C40" s="293"/>
      <c r="D40" s="287" t="s">
        <v>1887</v>
      </c>
      <c r="E40" s="295" t="s">
        <v>864</v>
      </c>
      <c r="F40" s="294">
        <f>VLOOKUP(E40,IN_01_26!$B$8:$E$635,4,FALSE)</f>
        <v>757.86026553433715</v>
      </c>
      <c r="G40" s="293"/>
      <c r="H40" s="295" t="s">
        <v>2</v>
      </c>
    </row>
    <row r="41" spans="1:8" x14ac:dyDescent="0.25">
      <c r="A41" s="285"/>
      <c r="B41" s="297">
        <v>14</v>
      </c>
      <c r="C41" s="293"/>
      <c r="D41" s="287" t="s">
        <v>1230</v>
      </c>
      <c r="E41" s="295" t="s">
        <v>863</v>
      </c>
      <c r="F41" s="294">
        <f>VLOOKUP(E41,IN_01_26!$B$8:$E$635,4,FALSE)</f>
        <v>1758.9026845441538</v>
      </c>
      <c r="G41" s="293"/>
      <c r="H41" s="295" t="s">
        <v>2</v>
      </c>
    </row>
    <row r="42" spans="1:8" x14ac:dyDescent="0.25">
      <c r="A42" s="285"/>
      <c r="B42" s="297">
        <v>764</v>
      </c>
      <c r="C42" s="293"/>
      <c r="D42" s="287" t="s">
        <v>1888</v>
      </c>
      <c r="E42" s="295" t="s">
        <v>862</v>
      </c>
      <c r="F42" s="294">
        <f>VLOOKUP(E42,IN_01_26!$B$8:$E$635,4,FALSE)</f>
        <v>1141.4408871752169</v>
      </c>
      <c r="G42" s="293"/>
      <c r="H42" s="295" t="s">
        <v>2</v>
      </c>
    </row>
    <row r="43" spans="1:8" x14ac:dyDescent="0.25">
      <c r="A43" s="286"/>
      <c r="B43" s="319" t="s">
        <v>861</v>
      </c>
      <c r="C43" s="319"/>
      <c r="D43" s="319"/>
      <c r="E43" s="295" t="s">
        <v>7</v>
      </c>
      <c r="F43" s="294" t="s">
        <v>6</v>
      </c>
      <c r="G43" s="296"/>
      <c r="H43" s="295" t="s">
        <v>5</v>
      </c>
    </row>
    <row r="44" spans="1:8" x14ac:dyDescent="0.25">
      <c r="A44" s="285"/>
      <c r="B44" s="297">
        <v>13</v>
      </c>
      <c r="C44" s="293"/>
      <c r="D44" s="287" t="s">
        <v>1889</v>
      </c>
      <c r="E44" s="295" t="s">
        <v>860</v>
      </c>
      <c r="F44" s="294">
        <f>VLOOKUP(E44,IN_01_26!$B$8:$E$635,4,FALSE)</f>
        <v>1951.6159570336274</v>
      </c>
      <c r="G44" s="293"/>
      <c r="H44" s="295" t="s">
        <v>4</v>
      </c>
    </row>
    <row r="45" spans="1:8" x14ac:dyDescent="0.25">
      <c r="A45" s="285"/>
      <c r="B45" s="297">
        <v>753</v>
      </c>
      <c r="C45" s="293"/>
      <c r="D45" s="287" t="s">
        <v>1236</v>
      </c>
      <c r="E45" s="295" t="s">
        <v>859</v>
      </c>
      <c r="F45" s="294">
        <f>VLOOKUP(E45,IN_01_26!$B$8:$E$635,4,FALSE)</f>
        <v>12303.674599871954</v>
      </c>
      <c r="G45" s="293"/>
      <c r="H45" s="295" t="s">
        <v>855</v>
      </c>
    </row>
    <row r="46" spans="1:8" x14ac:dyDescent="0.25">
      <c r="A46" s="285"/>
      <c r="B46" s="297">
        <v>754</v>
      </c>
      <c r="C46" s="293"/>
      <c r="D46" s="287" t="s">
        <v>1237</v>
      </c>
      <c r="E46" s="295" t="s">
        <v>858</v>
      </c>
      <c r="F46" s="294">
        <f>VLOOKUP(E46,IN_01_26!$B$8:$E$635,4,FALSE)</f>
        <v>21027.308694929798</v>
      </c>
      <c r="G46" s="293"/>
      <c r="H46" s="295" t="s">
        <v>855</v>
      </c>
    </row>
    <row r="47" spans="1:8" x14ac:dyDescent="0.25">
      <c r="A47" s="285"/>
      <c r="B47" s="297">
        <v>755</v>
      </c>
      <c r="C47" s="293"/>
      <c r="D47" s="287" t="s">
        <v>1238</v>
      </c>
      <c r="E47" s="295" t="s">
        <v>857</v>
      </c>
      <c r="F47" s="294">
        <f>VLOOKUP(E47,IN_01_26!$B$8:$E$635,4,FALSE)</f>
        <v>47145.143782127045</v>
      </c>
      <c r="G47" s="293"/>
      <c r="H47" s="295" t="s">
        <v>855</v>
      </c>
    </row>
    <row r="48" spans="1:8" x14ac:dyDescent="0.25">
      <c r="A48" s="285"/>
      <c r="B48" s="297">
        <v>757</v>
      </c>
      <c r="C48" s="293"/>
      <c r="D48" s="287" t="s">
        <v>1239</v>
      </c>
      <c r="E48" s="295" t="s">
        <v>856</v>
      </c>
      <c r="F48" s="294">
        <f>VLOOKUP(E48,IN_01_26!$B$8:$E$635,4,FALSE)</f>
        <v>82024.622580046547</v>
      </c>
      <c r="G48" s="293"/>
      <c r="H48" s="295" t="s">
        <v>855</v>
      </c>
    </row>
    <row r="49" spans="1:8" x14ac:dyDescent="0.25">
      <c r="A49" s="285"/>
      <c r="B49" s="297">
        <v>773</v>
      </c>
      <c r="C49" s="293"/>
      <c r="D49" s="287" t="s">
        <v>1245</v>
      </c>
      <c r="E49" s="295" t="s">
        <v>854</v>
      </c>
      <c r="F49" s="294">
        <f>VLOOKUP(E49,IN_01_26!$B$8:$E$635,4,FALSE)</f>
        <v>4171.7677157919306</v>
      </c>
      <c r="G49" s="293"/>
      <c r="H49" s="295" t="s">
        <v>4</v>
      </c>
    </row>
    <row r="50" spans="1:8" x14ac:dyDescent="0.25">
      <c r="A50" s="285"/>
      <c r="B50" s="297">
        <v>774</v>
      </c>
      <c r="C50" s="293"/>
      <c r="D50" s="287" t="s">
        <v>1246</v>
      </c>
      <c r="E50" s="295" t="s">
        <v>853</v>
      </c>
      <c r="F50" s="294">
        <f>VLOOKUP(E50,IN_01_26!$B$8:$E$635,4,FALSE)</f>
        <v>11895.088729957812</v>
      </c>
      <c r="G50" s="293"/>
      <c r="H50" s="295" t="s">
        <v>4</v>
      </c>
    </row>
    <row r="51" spans="1:8" x14ac:dyDescent="0.25">
      <c r="A51" s="285"/>
      <c r="B51" s="297">
        <v>775</v>
      </c>
      <c r="C51" s="293"/>
      <c r="D51" s="287" t="s">
        <v>1247</v>
      </c>
      <c r="E51" s="295" t="s">
        <v>852</v>
      </c>
      <c r="F51" s="294">
        <f>VLOOKUP(E51,IN_01_26!$B$8:$E$635,4,FALSE)</f>
        <v>10618.271746003065</v>
      </c>
      <c r="G51" s="293"/>
      <c r="H51" s="295" t="s">
        <v>4</v>
      </c>
    </row>
    <row r="52" spans="1:8" x14ac:dyDescent="0.25">
      <c r="A52" s="286"/>
      <c r="B52" s="319" t="s">
        <v>851</v>
      </c>
      <c r="C52" s="319"/>
      <c r="D52" s="319"/>
      <c r="E52" s="295" t="s">
        <v>7</v>
      </c>
      <c r="F52" s="294" t="s">
        <v>6</v>
      </c>
      <c r="G52" s="296"/>
      <c r="H52" s="295" t="s">
        <v>5</v>
      </c>
    </row>
    <row r="53" spans="1:8" x14ac:dyDescent="0.25">
      <c r="A53" s="285"/>
      <c r="B53" s="297">
        <v>4</v>
      </c>
      <c r="C53" s="293"/>
      <c r="D53" s="287" t="s">
        <v>1214</v>
      </c>
      <c r="E53" s="295" t="s">
        <v>850</v>
      </c>
      <c r="F53" s="294">
        <f>VLOOKUP(E53,IN_01_26!$B$8:$E$635,4,FALSE)</f>
        <v>8191.6130757458777</v>
      </c>
      <c r="G53" s="293"/>
      <c r="H53" s="295" t="s">
        <v>117</v>
      </c>
    </row>
    <row r="54" spans="1:8" x14ac:dyDescent="0.25">
      <c r="A54" s="285"/>
      <c r="B54" s="297">
        <v>6</v>
      </c>
      <c r="C54" s="293"/>
      <c r="D54" s="287" t="s">
        <v>1216</v>
      </c>
      <c r="E54" s="295" t="s">
        <v>849</v>
      </c>
      <c r="F54" s="294">
        <f>VLOOKUP(E54,IN_01_26!$B$8:$E$635,4,FALSE)</f>
        <v>7113.8000777059506</v>
      </c>
      <c r="G54" s="293"/>
      <c r="H54" s="295" t="s">
        <v>117</v>
      </c>
    </row>
    <row r="55" spans="1:8" ht="15" customHeight="1" x14ac:dyDescent="0.25">
      <c r="A55" s="286"/>
      <c r="B55" s="319" t="s">
        <v>848</v>
      </c>
      <c r="C55" s="319"/>
      <c r="D55" s="319"/>
      <c r="E55" s="295" t="s">
        <v>7</v>
      </c>
      <c r="F55" s="294" t="s">
        <v>6</v>
      </c>
      <c r="G55" s="296"/>
      <c r="H55" s="295" t="s">
        <v>5</v>
      </c>
    </row>
    <row r="56" spans="1:8" x14ac:dyDescent="0.25">
      <c r="A56" s="285"/>
      <c r="B56" s="297">
        <v>5</v>
      </c>
      <c r="C56" s="293"/>
      <c r="D56" s="287" t="s">
        <v>1215</v>
      </c>
      <c r="E56" s="295" t="s">
        <v>847</v>
      </c>
      <c r="F56" s="294">
        <f>VLOOKUP(E56,IN_01_26!$B$8:$E$635,4,FALSE)</f>
        <v>4763.5326896004208</v>
      </c>
      <c r="G56" s="293"/>
      <c r="H56" s="295" t="s">
        <v>2</v>
      </c>
    </row>
    <row r="57" spans="1:8" ht="15" customHeight="1" x14ac:dyDescent="0.25">
      <c r="A57" s="286"/>
      <c r="B57" s="319" t="s">
        <v>846</v>
      </c>
      <c r="C57" s="319"/>
      <c r="D57" s="319"/>
      <c r="E57" s="295" t="s">
        <v>7</v>
      </c>
      <c r="F57" s="294" t="s">
        <v>6</v>
      </c>
      <c r="G57" s="296"/>
      <c r="H57" s="295" t="s">
        <v>5</v>
      </c>
    </row>
    <row r="58" spans="1:8" x14ac:dyDescent="0.25">
      <c r="A58" s="285"/>
      <c r="B58" s="297">
        <v>15</v>
      </c>
      <c r="C58" s="293"/>
      <c r="D58" s="287" t="s">
        <v>1890</v>
      </c>
      <c r="E58" s="295" t="s">
        <v>845</v>
      </c>
      <c r="F58" s="294">
        <f>VLOOKUP(E58,IN_01_26!$B$8:$E$635,4,FALSE)</f>
        <v>9462.4709719681232</v>
      </c>
      <c r="G58" s="293"/>
      <c r="H58" s="295" t="s">
        <v>2</v>
      </c>
    </row>
    <row r="59" spans="1:8" ht="26.25" customHeight="1" x14ac:dyDescent="0.25">
      <c r="A59" s="320" t="s">
        <v>844</v>
      </c>
      <c r="B59" s="320"/>
      <c r="C59" s="320"/>
      <c r="D59" s="320"/>
      <c r="E59" s="319"/>
      <c r="F59" s="319"/>
      <c r="G59" s="319"/>
      <c r="H59" s="319"/>
    </row>
    <row r="60" spans="1:8" ht="15" customHeight="1" x14ac:dyDescent="0.25">
      <c r="A60" s="286"/>
      <c r="B60" s="319" t="s">
        <v>843</v>
      </c>
      <c r="C60" s="319"/>
      <c r="D60" s="319"/>
      <c r="E60" s="295" t="s">
        <v>7</v>
      </c>
      <c r="F60" s="294" t="s">
        <v>6</v>
      </c>
      <c r="G60" s="296"/>
      <c r="H60" s="295" t="s">
        <v>5</v>
      </c>
    </row>
    <row r="61" spans="1:8" x14ac:dyDescent="0.25">
      <c r="A61" s="285"/>
      <c r="B61" s="297">
        <v>18</v>
      </c>
      <c r="C61" s="293"/>
      <c r="D61" s="287" t="s">
        <v>1253</v>
      </c>
      <c r="E61" s="295" t="s">
        <v>842</v>
      </c>
      <c r="F61" s="294">
        <f>VLOOKUP(E61,IN_01_26!$B$8:$E$635,4,FALSE)</f>
        <v>3041.4514730619171</v>
      </c>
      <c r="G61" s="293"/>
      <c r="H61" s="295" t="s">
        <v>119</v>
      </c>
    </row>
    <row r="62" spans="1:8" ht="26.25" customHeight="1" x14ac:dyDescent="0.25">
      <c r="A62" s="286"/>
      <c r="B62" s="319" t="s">
        <v>841</v>
      </c>
      <c r="C62" s="319"/>
      <c r="D62" s="319"/>
      <c r="E62" s="295" t="s">
        <v>7</v>
      </c>
      <c r="F62" s="294" t="s">
        <v>6</v>
      </c>
      <c r="G62" s="296"/>
      <c r="H62" s="295" t="s">
        <v>5</v>
      </c>
    </row>
    <row r="63" spans="1:8" x14ac:dyDescent="0.25">
      <c r="A63" s="285"/>
      <c r="B63" s="297">
        <v>17</v>
      </c>
      <c r="C63" s="293"/>
      <c r="D63" s="287" t="s">
        <v>1251</v>
      </c>
      <c r="E63" s="295" t="s">
        <v>840</v>
      </c>
      <c r="F63" s="294">
        <f>VLOOKUP(E63,IN_01_26!$B$8:$E$635,4,FALSE)</f>
        <v>2947.8287423350544</v>
      </c>
      <c r="G63" s="293"/>
      <c r="H63" s="295" t="s">
        <v>119</v>
      </c>
    </row>
    <row r="64" spans="1:8" ht="26.25" customHeight="1" x14ac:dyDescent="0.25">
      <c r="A64" s="320" t="s">
        <v>839</v>
      </c>
      <c r="B64" s="320"/>
      <c r="C64" s="320"/>
      <c r="D64" s="320"/>
      <c r="E64" s="319"/>
      <c r="F64" s="319"/>
      <c r="G64" s="319"/>
      <c r="H64" s="319"/>
    </row>
    <row r="65" spans="1:8" x14ac:dyDescent="0.25">
      <c r="A65" s="286"/>
      <c r="B65" s="319" t="s">
        <v>838</v>
      </c>
      <c r="C65" s="319"/>
      <c r="D65" s="319"/>
      <c r="E65" s="295" t="s">
        <v>7</v>
      </c>
      <c r="F65" s="294" t="s">
        <v>6</v>
      </c>
      <c r="G65" s="296"/>
      <c r="H65" s="295" t="s">
        <v>5</v>
      </c>
    </row>
    <row r="66" spans="1:8" x14ac:dyDescent="0.25">
      <c r="A66" s="285"/>
      <c r="B66" s="297">
        <v>25</v>
      </c>
      <c r="C66" s="293"/>
      <c r="D66" s="287" t="s">
        <v>1257</v>
      </c>
      <c r="E66" s="295" t="s">
        <v>837</v>
      </c>
      <c r="F66" s="294">
        <f>VLOOKUP(E66,IN_01_26!$B$8:$E$635,4,FALSE)</f>
        <v>6835.5129713406614</v>
      </c>
      <c r="G66" s="293"/>
      <c r="H66" s="295" t="s">
        <v>117</v>
      </c>
    </row>
    <row r="67" spans="1:8" ht="26.25" customHeight="1" x14ac:dyDescent="0.25">
      <c r="A67" s="286"/>
      <c r="B67" s="319" t="s">
        <v>836</v>
      </c>
      <c r="C67" s="319"/>
      <c r="D67" s="319"/>
      <c r="E67" s="295" t="s">
        <v>7</v>
      </c>
      <c r="F67" s="294" t="s">
        <v>6</v>
      </c>
      <c r="G67" s="296"/>
      <c r="H67" s="295" t="s">
        <v>5</v>
      </c>
    </row>
    <row r="68" spans="1:8" x14ac:dyDescent="0.25">
      <c r="A68" s="285"/>
      <c r="B68" s="297">
        <v>716</v>
      </c>
      <c r="C68" s="293"/>
      <c r="D68" s="287" t="s">
        <v>1891</v>
      </c>
      <c r="E68" s="295" t="s">
        <v>835</v>
      </c>
      <c r="F68" s="294">
        <f>VLOOKUP(E68,IN_01_26!$B$8:$E$635,4,FALSE)</f>
        <v>9757.6497516643813</v>
      </c>
      <c r="G68" s="293"/>
      <c r="H68" s="295" t="s">
        <v>119</v>
      </c>
    </row>
    <row r="69" spans="1:8" x14ac:dyDescent="0.25">
      <c r="A69" s="286"/>
      <c r="B69" s="319" t="s">
        <v>834</v>
      </c>
      <c r="C69" s="319"/>
      <c r="D69" s="319"/>
      <c r="E69" s="295" t="s">
        <v>7</v>
      </c>
      <c r="F69" s="294" t="s">
        <v>6</v>
      </c>
      <c r="G69" s="296"/>
      <c r="H69" s="295" t="s">
        <v>5</v>
      </c>
    </row>
    <row r="70" spans="1:8" x14ac:dyDescent="0.25">
      <c r="A70" s="285"/>
      <c r="B70" s="297">
        <v>22</v>
      </c>
      <c r="C70" s="293"/>
      <c r="D70" s="287" t="s">
        <v>1255</v>
      </c>
      <c r="E70" s="295" t="s">
        <v>833</v>
      </c>
      <c r="F70" s="294">
        <f>VLOOKUP(E70,IN_01_26!$B$8:$E$635,4,FALSE)</f>
        <v>1821.6146524061153</v>
      </c>
      <c r="G70" s="293"/>
      <c r="H70" s="295" t="s">
        <v>119</v>
      </c>
    </row>
    <row r="71" spans="1:8" x14ac:dyDescent="0.25">
      <c r="A71" s="286"/>
      <c r="B71" s="319" t="s">
        <v>832</v>
      </c>
      <c r="C71" s="319"/>
      <c r="D71" s="319"/>
      <c r="E71" s="295" t="s">
        <v>7</v>
      </c>
      <c r="F71" s="294" t="s">
        <v>6</v>
      </c>
      <c r="G71" s="296"/>
      <c r="H71" s="295" t="s">
        <v>5</v>
      </c>
    </row>
    <row r="72" spans="1:8" x14ac:dyDescent="0.25">
      <c r="A72" s="285"/>
      <c r="B72" s="297">
        <v>20</v>
      </c>
      <c r="C72" s="293"/>
      <c r="D72" s="287" t="s">
        <v>1254</v>
      </c>
      <c r="E72" s="295" t="s">
        <v>831</v>
      </c>
      <c r="F72" s="294">
        <f>VLOOKUP(E72,IN_01_26!$B$8:$E$635,4,FALSE)</f>
        <v>7095.9907646885849</v>
      </c>
      <c r="G72" s="293"/>
      <c r="H72" s="295" t="s">
        <v>3</v>
      </c>
    </row>
    <row r="73" spans="1:8" x14ac:dyDescent="0.25">
      <c r="A73" s="285"/>
      <c r="B73" s="297">
        <v>23</v>
      </c>
      <c r="C73" s="293"/>
      <c r="D73" s="287" t="s">
        <v>1256</v>
      </c>
      <c r="E73" s="295" t="s">
        <v>830</v>
      </c>
      <c r="F73" s="294">
        <f>VLOOKUP(E73,IN_01_26!$B$8:$E$635,4,FALSE)</f>
        <v>8593.0903902957161</v>
      </c>
      <c r="G73" s="293"/>
      <c r="H73" s="295" t="s">
        <v>3</v>
      </c>
    </row>
    <row r="74" spans="1:8" x14ac:dyDescent="0.25">
      <c r="A74" s="285"/>
      <c r="B74" s="297">
        <v>24</v>
      </c>
      <c r="C74" s="293"/>
      <c r="D74" s="287" t="s">
        <v>1892</v>
      </c>
      <c r="E74" s="295" t="s">
        <v>829</v>
      </c>
      <c r="F74" s="294">
        <f>VLOOKUP(E74,IN_01_26!$B$8:$E$635,4,FALSE)</f>
        <v>7286.0472040685063</v>
      </c>
      <c r="G74" s="293"/>
      <c r="H74" s="295" t="s">
        <v>3</v>
      </c>
    </row>
    <row r="75" spans="1:8" x14ac:dyDescent="0.25">
      <c r="A75" s="285"/>
      <c r="B75" s="297">
        <v>379</v>
      </c>
      <c r="C75" s="293"/>
      <c r="D75" s="287" t="s">
        <v>1259</v>
      </c>
      <c r="E75" s="295" t="s">
        <v>828</v>
      </c>
      <c r="F75" s="294">
        <f>VLOOKUP(E75,IN_01_26!$B$8:$E$635,4,FALSE)</f>
        <v>1533.471383380793</v>
      </c>
      <c r="G75" s="293"/>
      <c r="H75" s="295" t="s">
        <v>117</v>
      </c>
    </row>
    <row r="76" spans="1:8" ht="25.5" x14ac:dyDescent="0.25">
      <c r="A76" s="285"/>
      <c r="B76" s="297">
        <v>1388</v>
      </c>
      <c r="C76" s="293"/>
      <c r="D76" s="287" t="s">
        <v>1893</v>
      </c>
      <c r="E76" s="295" t="s">
        <v>827</v>
      </c>
      <c r="F76" s="294">
        <f>VLOOKUP(E76,IN_01_26!$B$8:$E$635,4,FALSE)</f>
        <v>10173.957809322286</v>
      </c>
      <c r="G76" s="293"/>
      <c r="H76" s="295" t="s">
        <v>3</v>
      </c>
    </row>
    <row r="77" spans="1:8" ht="15" customHeight="1" x14ac:dyDescent="0.25">
      <c r="A77" s="286"/>
      <c r="B77" s="319" t="s">
        <v>826</v>
      </c>
      <c r="C77" s="319"/>
      <c r="D77" s="319"/>
      <c r="E77" s="295" t="s">
        <v>7</v>
      </c>
      <c r="F77" s="294" t="s">
        <v>6</v>
      </c>
      <c r="G77" s="296"/>
      <c r="H77" s="295" t="s">
        <v>5</v>
      </c>
    </row>
    <row r="78" spans="1:8" x14ac:dyDescent="0.25">
      <c r="A78" s="285"/>
      <c r="B78" s="297">
        <v>30</v>
      </c>
      <c r="C78" s="293"/>
      <c r="D78" s="287" t="s">
        <v>1263</v>
      </c>
      <c r="E78" s="295" t="s">
        <v>825</v>
      </c>
      <c r="F78" s="294">
        <f>VLOOKUP(E78,IN_01_26!$B$8:$E$635,4,FALSE)</f>
        <v>748.51842440244559</v>
      </c>
      <c r="G78" s="293"/>
      <c r="H78" s="295" t="s">
        <v>117</v>
      </c>
    </row>
    <row r="79" spans="1:8" ht="15" customHeight="1" x14ac:dyDescent="0.25">
      <c r="A79" s="286"/>
      <c r="B79" s="319" t="s">
        <v>824</v>
      </c>
      <c r="C79" s="319"/>
      <c r="D79" s="319"/>
      <c r="E79" s="295" t="s">
        <v>7</v>
      </c>
      <c r="F79" s="294" t="s">
        <v>6</v>
      </c>
      <c r="G79" s="296"/>
      <c r="H79" s="295" t="s">
        <v>5</v>
      </c>
    </row>
    <row r="80" spans="1:8" x14ac:dyDescent="0.25">
      <c r="A80" s="285"/>
      <c r="B80" s="297">
        <v>27</v>
      </c>
      <c r="C80" s="293"/>
      <c r="D80" s="287" t="s">
        <v>1261</v>
      </c>
      <c r="E80" s="295" t="s">
        <v>823</v>
      </c>
      <c r="F80" s="294">
        <f>VLOOKUP(E80,IN_01_26!$B$8:$E$635,4,FALSE)</f>
        <v>2435.6143319127659</v>
      </c>
      <c r="G80" s="293"/>
      <c r="H80" s="295" t="s">
        <v>119</v>
      </c>
    </row>
    <row r="81" spans="1:8" ht="15" customHeight="1" x14ac:dyDescent="0.25">
      <c r="A81" s="286"/>
      <c r="B81" s="319" t="s">
        <v>2012</v>
      </c>
      <c r="C81" s="319"/>
      <c r="D81" s="319"/>
      <c r="E81" s="295" t="s">
        <v>7</v>
      </c>
      <c r="F81" s="294" t="s">
        <v>6</v>
      </c>
      <c r="G81" s="296"/>
      <c r="H81" s="295" t="s">
        <v>5</v>
      </c>
    </row>
    <row r="82" spans="1:8" x14ac:dyDescent="0.25">
      <c r="A82" s="285"/>
      <c r="B82" s="297">
        <v>26</v>
      </c>
      <c r="C82" s="293"/>
      <c r="D82" s="287" t="s">
        <v>1258</v>
      </c>
      <c r="E82" s="295" t="s">
        <v>822</v>
      </c>
      <c r="F82" s="294">
        <f>VLOOKUP(E82,IN_01_26!$B$8:$E$635,4,FALSE)</f>
        <v>305.10785568081195</v>
      </c>
      <c r="G82" s="293"/>
      <c r="H82" s="295" t="s">
        <v>3</v>
      </c>
    </row>
    <row r="83" spans="1:8" ht="15" customHeight="1" x14ac:dyDescent="0.25">
      <c r="A83" s="286"/>
      <c r="B83" s="319" t="s">
        <v>821</v>
      </c>
      <c r="C83" s="319"/>
      <c r="D83" s="319"/>
      <c r="E83" s="295" t="s">
        <v>7</v>
      </c>
      <c r="F83" s="294" t="s">
        <v>6</v>
      </c>
      <c r="G83" s="296"/>
      <c r="H83" s="295" t="s">
        <v>5</v>
      </c>
    </row>
    <row r="84" spans="1:8" x14ac:dyDescent="0.25">
      <c r="A84" s="285"/>
      <c r="B84" s="297">
        <v>28</v>
      </c>
      <c r="C84" s="293"/>
      <c r="D84" s="287" t="s">
        <v>1262</v>
      </c>
      <c r="E84" s="295" t="s">
        <v>820</v>
      </c>
      <c r="F84" s="294">
        <f>VLOOKUP(E84,IN_01_26!$B$8:$E$635,4,FALSE)</f>
        <v>11468.58851173232</v>
      </c>
      <c r="G84" s="293"/>
      <c r="H84" s="295" t="s">
        <v>3</v>
      </c>
    </row>
    <row r="85" spans="1:8" x14ac:dyDescent="0.25">
      <c r="A85" s="285"/>
      <c r="B85" s="297">
        <v>1072</v>
      </c>
      <c r="C85" s="293"/>
      <c r="D85" s="287" t="s">
        <v>1755</v>
      </c>
      <c r="E85" s="295" t="s">
        <v>819</v>
      </c>
      <c r="F85" s="294">
        <f>VLOOKUP(E85,IN_01_26!$B$8:$E$635,4,FALSE)</f>
        <v>6466.7564290272994</v>
      </c>
      <c r="G85" s="293"/>
      <c r="H85" s="295" t="s">
        <v>3</v>
      </c>
    </row>
    <row r="86" spans="1:8" x14ac:dyDescent="0.25">
      <c r="A86" s="285"/>
      <c r="B86" s="297">
        <v>1101</v>
      </c>
      <c r="C86" s="293"/>
      <c r="D86" s="287" t="s">
        <v>1264</v>
      </c>
      <c r="E86" s="295" t="s">
        <v>818</v>
      </c>
      <c r="F86" s="294">
        <f>VLOOKUP(E86,IN_01_26!$B$8:$E$635,4,FALSE)</f>
        <v>48264.285529285618</v>
      </c>
      <c r="G86" s="293"/>
      <c r="H86" s="295" t="s">
        <v>2</v>
      </c>
    </row>
    <row r="87" spans="1:8" ht="18" customHeight="1" x14ac:dyDescent="0.25">
      <c r="A87" s="320" t="s">
        <v>817</v>
      </c>
      <c r="B87" s="320"/>
      <c r="C87" s="320"/>
      <c r="D87" s="320"/>
      <c r="E87" s="319"/>
      <c r="F87" s="319"/>
      <c r="G87" s="319"/>
      <c r="H87" s="319"/>
    </row>
    <row r="88" spans="1:8" x14ac:dyDescent="0.25">
      <c r="A88" s="286"/>
      <c r="B88" s="319" t="s">
        <v>816</v>
      </c>
      <c r="C88" s="319"/>
      <c r="D88" s="319"/>
      <c r="E88" s="295" t="s">
        <v>7</v>
      </c>
      <c r="F88" s="294" t="s">
        <v>6</v>
      </c>
      <c r="G88" s="296"/>
      <c r="H88" s="295" t="s">
        <v>5</v>
      </c>
    </row>
    <row r="89" spans="1:8" x14ac:dyDescent="0.25">
      <c r="A89" s="285"/>
      <c r="B89" s="297">
        <v>31</v>
      </c>
      <c r="C89" s="293"/>
      <c r="D89" s="287" t="s">
        <v>1265</v>
      </c>
      <c r="E89" s="295" t="s">
        <v>815</v>
      </c>
      <c r="F89" s="294">
        <f>VLOOKUP(E89,IN_01_26!$B$8:$E$635,4,FALSE)</f>
        <v>18208.846056485665</v>
      </c>
      <c r="G89" s="293"/>
      <c r="H89" s="295" t="s">
        <v>1</v>
      </c>
    </row>
    <row r="90" spans="1:8" x14ac:dyDescent="0.25">
      <c r="A90" s="285"/>
      <c r="B90" s="297">
        <v>35</v>
      </c>
      <c r="C90" s="293"/>
      <c r="D90" s="287" t="s">
        <v>1269</v>
      </c>
      <c r="E90" s="295" t="s">
        <v>814</v>
      </c>
      <c r="F90" s="294">
        <f>VLOOKUP(E90,IN_01_26!$B$8:$E$635,4,FALSE)</f>
        <v>19868.615852542771</v>
      </c>
      <c r="G90" s="293"/>
      <c r="H90" s="295" t="s">
        <v>1</v>
      </c>
    </row>
    <row r="91" spans="1:8" x14ac:dyDescent="0.25">
      <c r="A91" s="285"/>
      <c r="B91" s="297">
        <v>36</v>
      </c>
      <c r="C91" s="293"/>
      <c r="D91" s="287" t="s">
        <v>1270</v>
      </c>
      <c r="E91" s="295" t="s">
        <v>813</v>
      </c>
      <c r="F91" s="294">
        <f>VLOOKUP(E91,IN_01_26!$B$8:$E$635,4,FALSE)</f>
        <v>25986.744249954758</v>
      </c>
      <c r="G91" s="293"/>
      <c r="H91" s="295" t="s">
        <v>1</v>
      </c>
    </row>
    <row r="92" spans="1:8" x14ac:dyDescent="0.25">
      <c r="A92" s="285"/>
      <c r="B92" s="297">
        <v>342</v>
      </c>
      <c r="C92" s="293"/>
      <c r="D92" s="287" t="s">
        <v>1276</v>
      </c>
      <c r="E92" s="295" t="s">
        <v>812</v>
      </c>
      <c r="F92" s="294">
        <f>VLOOKUP(E92,IN_01_26!$B$8:$E$635,4,FALSE)</f>
        <v>19717.736762252272</v>
      </c>
      <c r="G92" s="293"/>
      <c r="H92" s="295" t="s">
        <v>1</v>
      </c>
    </row>
    <row r="93" spans="1:8" ht="15" customHeight="1" x14ac:dyDescent="0.25">
      <c r="A93" s="286"/>
      <c r="B93" s="319" t="s">
        <v>811</v>
      </c>
      <c r="C93" s="319"/>
      <c r="D93" s="319"/>
      <c r="E93" s="295" t="s">
        <v>7</v>
      </c>
      <c r="F93" s="294" t="s">
        <v>6</v>
      </c>
      <c r="G93" s="296"/>
      <c r="H93" s="295" t="s">
        <v>5</v>
      </c>
    </row>
    <row r="94" spans="1:8" x14ac:dyDescent="0.25">
      <c r="A94" s="285"/>
      <c r="B94" s="297">
        <v>32</v>
      </c>
      <c r="C94" s="293"/>
      <c r="D94" s="287" t="s">
        <v>1266</v>
      </c>
      <c r="E94" s="295" t="s">
        <v>810</v>
      </c>
      <c r="F94" s="294">
        <f>VLOOKUP(E94,IN_01_26!$B$8:$E$635,4,FALSE)</f>
        <v>36252.240215276754</v>
      </c>
      <c r="G94" s="293"/>
      <c r="H94" s="295" t="s">
        <v>1</v>
      </c>
    </row>
    <row r="95" spans="1:8" x14ac:dyDescent="0.25">
      <c r="A95" s="285"/>
      <c r="B95" s="297">
        <v>37</v>
      </c>
      <c r="C95" s="293"/>
      <c r="D95" s="287" t="s">
        <v>1271</v>
      </c>
      <c r="E95" s="295" t="s">
        <v>809</v>
      </c>
      <c r="F95" s="294">
        <f>VLOOKUP(E95,IN_01_26!$B$8:$E$635,4,FALSE)</f>
        <v>35397.751166219779</v>
      </c>
      <c r="G95" s="293"/>
      <c r="H95" s="295" t="s">
        <v>1</v>
      </c>
    </row>
    <row r="96" spans="1:8" x14ac:dyDescent="0.25">
      <c r="A96" s="285"/>
      <c r="B96" s="297">
        <v>38</v>
      </c>
      <c r="C96" s="293"/>
      <c r="D96" s="287" t="s">
        <v>1272</v>
      </c>
      <c r="E96" s="295" t="s">
        <v>808</v>
      </c>
      <c r="F96" s="294">
        <f>VLOOKUP(E96,IN_01_26!$B$8:$E$635,4,FALSE)</f>
        <v>23505.757836280696</v>
      </c>
      <c r="G96" s="293"/>
      <c r="H96" s="295" t="s">
        <v>1</v>
      </c>
    </row>
    <row r="97" spans="1:8" ht="15" customHeight="1" x14ac:dyDescent="0.25">
      <c r="A97" s="286"/>
      <c r="B97" s="319" t="s">
        <v>807</v>
      </c>
      <c r="C97" s="319"/>
      <c r="D97" s="319"/>
      <c r="E97" s="295" t="s">
        <v>7</v>
      </c>
      <c r="F97" s="294" t="s">
        <v>6</v>
      </c>
      <c r="G97" s="296"/>
      <c r="H97" s="295" t="s">
        <v>5</v>
      </c>
    </row>
    <row r="98" spans="1:8" x14ac:dyDescent="0.25">
      <c r="A98" s="285"/>
      <c r="B98" s="297">
        <v>33</v>
      </c>
      <c r="C98" s="293"/>
      <c r="D98" s="287" t="s">
        <v>1267</v>
      </c>
      <c r="E98" s="295" t="s">
        <v>806</v>
      </c>
      <c r="F98" s="294">
        <f>VLOOKUP(E98,IN_01_26!$B$8:$E$635,4,FALSE)</f>
        <v>22842.735133299288</v>
      </c>
      <c r="G98" s="293"/>
      <c r="H98" s="295" t="s">
        <v>1</v>
      </c>
    </row>
    <row r="99" spans="1:8" x14ac:dyDescent="0.25">
      <c r="A99" s="285"/>
      <c r="B99" s="297">
        <v>34</v>
      </c>
      <c r="C99" s="293"/>
      <c r="D99" s="287" t="s">
        <v>1268</v>
      </c>
      <c r="E99" s="295" t="s">
        <v>805</v>
      </c>
      <c r="F99" s="294">
        <f>VLOOKUP(E99,IN_01_26!$B$8:$E$635,4,FALSE)</f>
        <v>29382.912798765821</v>
      </c>
      <c r="G99" s="293"/>
      <c r="H99" s="295" t="s">
        <v>1</v>
      </c>
    </row>
    <row r="100" spans="1:8" x14ac:dyDescent="0.25">
      <c r="A100" s="285"/>
      <c r="B100" s="297">
        <v>39</v>
      </c>
      <c r="C100" s="293"/>
      <c r="D100" s="287" t="s">
        <v>1894</v>
      </c>
      <c r="E100" s="295" t="s">
        <v>804</v>
      </c>
      <c r="F100" s="294">
        <f>VLOOKUP(E100,IN_01_26!$B$8:$E$635,4,FALSE)</f>
        <v>22063.153380944615</v>
      </c>
      <c r="G100" s="293"/>
      <c r="H100" s="295" t="s">
        <v>1</v>
      </c>
    </row>
    <row r="101" spans="1:8" x14ac:dyDescent="0.25">
      <c r="A101" s="285"/>
      <c r="B101" s="297">
        <v>40</v>
      </c>
      <c r="C101" s="293"/>
      <c r="D101" s="287" t="s">
        <v>1274</v>
      </c>
      <c r="E101" s="295" t="s">
        <v>803</v>
      </c>
      <c r="F101" s="294">
        <f>VLOOKUP(E101,IN_01_26!$B$8:$E$635,4,FALSE)</f>
        <v>20579.652263505373</v>
      </c>
      <c r="G101" s="293"/>
      <c r="H101" s="295" t="s">
        <v>1</v>
      </c>
    </row>
    <row r="102" spans="1:8" x14ac:dyDescent="0.25">
      <c r="A102" s="285"/>
      <c r="B102" s="297">
        <v>343</v>
      </c>
      <c r="C102" s="293"/>
      <c r="D102" s="287" t="s">
        <v>1275</v>
      </c>
      <c r="E102" s="295" t="s">
        <v>802</v>
      </c>
      <c r="F102" s="294">
        <f>VLOOKUP(E102,IN_01_26!$B$8:$E$635,4,FALSE)</f>
        <v>24614.953008462224</v>
      </c>
      <c r="G102" s="293"/>
      <c r="H102" s="295" t="s">
        <v>1</v>
      </c>
    </row>
    <row r="103" spans="1:8" ht="18" customHeight="1" x14ac:dyDescent="0.25">
      <c r="A103" s="320" t="s">
        <v>801</v>
      </c>
      <c r="B103" s="320"/>
      <c r="C103" s="320"/>
      <c r="D103" s="320"/>
      <c r="E103" s="319"/>
      <c r="F103" s="319"/>
      <c r="G103" s="319"/>
      <c r="H103" s="319"/>
    </row>
    <row r="104" spans="1:8" ht="26.25" customHeight="1" x14ac:dyDescent="0.25">
      <c r="A104" s="286"/>
      <c r="B104" s="319" t="s">
        <v>800</v>
      </c>
      <c r="C104" s="319"/>
      <c r="D104" s="319"/>
      <c r="E104" s="295" t="s">
        <v>7</v>
      </c>
      <c r="F104" s="294" t="s">
        <v>6</v>
      </c>
      <c r="G104" s="296"/>
      <c r="H104" s="295" t="s">
        <v>5</v>
      </c>
    </row>
    <row r="105" spans="1:8" x14ac:dyDescent="0.25">
      <c r="A105" s="285"/>
      <c r="B105" s="297">
        <v>41</v>
      </c>
      <c r="C105" s="293"/>
      <c r="D105" s="287" t="s">
        <v>1277</v>
      </c>
      <c r="E105" s="295" t="s">
        <v>799</v>
      </c>
      <c r="F105" s="294">
        <f>VLOOKUP(E105,IN_01_26!$B$8:$E$635,4,FALSE)</f>
        <v>3572.2996741896977</v>
      </c>
      <c r="G105" s="293"/>
      <c r="H105" s="295" t="s">
        <v>3</v>
      </c>
    </row>
    <row r="106" spans="1:8" ht="18" customHeight="1" x14ac:dyDescent="0.25">
      <c r="A106" s="320" t="s">
        <v>798</v>
      </c>
      <c r="B106" s="320"/>
      <c r="C106" s="320"/>
      <c r="D106" s="320"/>
      <c r="E106" s="319"/>
      <c r="F106" s="319"/>
      <c r="G106" s="319"/>
      <c r="H106" s="319"/>
    </row>
    <row r="107" spans="1:8" ht="15" customHeight="1" x14ac:dyDescent="0.25">
      <c r="A107" s="286"/>
      <c r="B107" s="319" t="s">
        <v>797</v>
      </c>
      <c r="C107" s="319"/>
      <c r="D107" s="319"/>
      <c r="E107" s="295" t="s">
        <v>7</v>
      </c>
      <c r="F107" s="294" t="s">
        <v>6</v>
      </c>
      <c r="G107" s="296"/>
      <c r="H107" s="295" t="s">
        <v>5</v>
      </c>
    </row>
    <row r="108" spans="1:8" x14ac:dyDescent="0.25">
      <c r="A108" s="285"/>
      <c r="B108" s="297">
        <v>42</v>
      </c>
      <c r="C108" s="293"/>
      <c r="D108" s="287" t="s">
        <v>1895</v>
      </c>
      <c r="E108" s="295" t="s">
        <v>796</v>
      </c>
      <c r="F108" s="294">
        <f>VLOOKUP(E108,IN_01_26!$B$8:$E$635,4,FALSE)</f>
        <v>2087.8188334812435</v>
      </c>
      <c r="G108" s="293"/>
      <c r="H108" s="295" t="s">
        <v>2</v>
      </c>
    </row>
    <row r="109" spans="1:8" x14ac:dyDescent="0.25">
      <c r="A109" s="285"/>
      <c r="B109" s="297">
        <v>784</v>
      </c>
      <c r="C109" s="293"/>
      <c r="D109" s="287" t="s">
        <v>1280</v>
      </c>
      <c r="E109" s="295" t="s">
        <v>795</v>
      </c>
      <c r="F109" s="294">
        <f>VLOOKUP(E109,IN_01_26!$B$8:$E$635,4,FALSE)</f>
        <v>1377.1426565254828</v>
      </c>
      <c r="G109" s="293"/>
      <c r="H109" s="295" t="s">
        <v>2</v>
      </c>
    </row>
    <row r="110" spans="1:8" ht="26.25" customHeight="1" x14ac:dyDescent="0.25">
      <c r="A110" s="286"/>
      <c r="B110" s="319" t="s">
        <v>794</v>
      </c>
      <c r="C110" s="319"/>
      <c r="D110" s="319"/>
      <c r="E110" s="295" t="s">
        <v>7</v>
      </c>
      <c r="F110" s="294" t="s">
        <v>6</v>
      </c>
      <c r="G110" s="296"/>
      <c r="H110" s="295" t="s">
        <v>5</v>
      </c>
    </row>
    <row r="111" spans="1:8" ht="26.25" customHeight="1" x14ac:dyDescent="0.25">
      <c r="A111" s="285"/>
      <c r="B111" s="297">
        <v>43</v>
      </c>
      <c r="C111" s="293"/>
      <c r="D111" s="287" t="s">
        <v>1279</v>
      </c>
      <c r="E111" s="295" t="s">
        <v>793</v>
      </c>
      <c r="F111" s="294">
        <f>VLOOKUP(E111,IN_01_26!$B$8:$E$635,4,FALSE)</f>
        <v>2868.8339284091421</v>
      </c>
      <c r="G111" s="293"/>
      <c r="H111" s="295" t="s">
        <v>4</v>
      </c>
    </row>
    <row r="112" spans="1:8" x14ac:dyDescent="0.25">
      <c r="A112" s="285"/>
      <c r="B112" s="297">
        <v>1368</v>
      </c>
      <c r="C112" s="293"/>
      <c r="D112" s="287" t="s">
        <v>1281</v>
      </c>
      <c r="E112" s="295" t="s">
        <v>792</v>
      </c>
      <c r="F112" s="294">
        <f>VLOOKUP(E112,IN_01_26!$B$8:$E$635,4,FALSE)</f>
        <v>3139.5168682965286</v>
      </c>
      <c r="G112" s="293"/>
      <c r="H112" s="295" t="s">
        <v>4</v>
      </c>
    </row>
    <row r="113" spans="1:8" ht="26.25" customHeight="1" x14ac:dyDescent="0.25">
      <c r="A113" s="285"/>
      <c r="B113" s="297">
        <v>1369</v>
      </c>
      <c r="C113" s="293"/>
      <c r="D113" s="287" t="s">
        <v>1282</v>
      </c>
      <c r="E113" s="295" t="s">
        <v>791</v>
      </c>
      <c r="F113" s="294">
        <f>VLOOKUP(E113,IN_01_26!$B$8:$E$635,4,FALSE)</f>
        <v>3492.159706350983</v>
      </c>
      <c r="G113" s="293"/>
      <c r="H113" s="295" t="s">
        <v>4</v>
      </c>
    </row>
    <row r="114" spans="1:8" ht="26.25" customHeight="1" x14ac:dyDescent="0.25">
      <c r="A114" s="320" t="s">
        <v>790</v>
      </c>
      <c r="B114" s="320"/>
      <c r="C114" s="320"/>
      <c r="D114" s="320"/>
      <c r="E114" s="319"/>
      <c r="F114" s="319"/>
      <c r="G114" s="319"/>
      <c r="H114" s="319"/>
    </row>
    <row r="115" spans="1:8" ht="15" customHeight="1" x14ac:dyDescent="0.25">
      <c r="A115" s="286"/>
      <c r="B115" s="319" t="s">
        <v>789</v>
      </c>
      <c r="C115" s="319"/>
      <c r="D115" s="319"/>
      <c r="E115" s="295" t="s">
        <v>7</v>
      </c>
      <c r="F115" s="294" t="s">
        <v>6</v>
      </c>
      <c r="G115" s="296"/>
      <c r="H115" s="295" t="s">
        <v>5</v>
      </c>
    </row>
    <row r="116" spans="1:8" x14ac:dyDescent="0.25">
      <c r="A116" s="285"/>
      <c r="B116" s="297">
        <v>46</v>
      </c>
      <c r="C116" s="293"/>
      <c r="D116" s="287" t="s">
        <v>1896</v>
      </c>
      <c r="E116" s="295" t="s">
        <v>788</v>
      </c>
      <c r="F116" s="294">
        <f>VLOOKUP(E116,IN_01_26!$B$8:$E$635,4,FALSE)</f>
        <v>24450.779605617514</v>
      </c>
      <c r="G116" s="293"/>
      <c r="H116" s="295" t="s">
        <v>2</v>
      </c>
    </row>
    <row r="117" spans="1:8" ht="26.25" customHeight="1" x14ac:dyDescent="0.25">
      <c r="A117" s="286"/>
      <c r="B117" s="319" t="s">
        <v>787</v>
      </c>
      <c r="C117" s="319"/>
      <c r="D117" s="319"/>
      <c r="E117" s="295" t="s">
        <v>7</v>
      </c>
      <c r="F117" s="294" t="s">
        <v>6</v>
      </c>
      <c r="G117" s="296"/>
      <c r="H117" s="295" t="s">
        <v>5</v>
      </c>
    </row>
    <row r="118" spans="1:8" x14ac:dyDescent="0.25">
      <c r="A118" s="285"/>
      <c r="B118" s="297">
        <v>44</v>
      </c>
      <c r="C118" s="293"/>
      <c r="D118" s="287" t="s">
        <v>1897</v>
      </c>
      <c r="E118" s="295" t="s">
        <v>786</v>
      </c>
      <c r="F118" s="294">
        <f>VLOOKUP(E118,IN_01_26!$B$8:$E$635,4,FALSE)</f>
        <v>343966.63315903669</v>
      </c>
      <c r="G118" s="293"/>
      <c r="H118" s="295" t="s">
        <v>2</v>
      </c>
    </row>
    <row r="119" spans="1:8" x14ac:dyDescent="0.25">
      <c r="A119" s="285"/>
      <c r="B119" s="297">
        <v>47</v>
      </c>
      <c r="C119" s="293"/>
      <c r="D119" s="287" t="s">
        <v>1898</v>
      </c>
      <c r="E119" s="295" t="s">
        <v>785</v>
      </c>
      <c r="F119" s="294">
        <f>VLOOKUP(E119,IN_01_26!$B$8:$E$635,4,FALSE)</f>
        <v>137051.6533667513</v>
      </c>
      <c r="G119" s="293"/>
      <c r="H119" s="295" t="s">
        <v>2</v>
      </c>
    </row>
    <row r="120" spans="1:8" x14ac:dyDescent="0.25">
      <c r="A120" s="285"/>
      <c r="B120" s="297">
        <v>705</v>
      </c>
      <c r="C120" s="293"/>
      <c r="D120" s="287" t="s">
        <v>1293</v>
      </c>
      <c r="E120" s="295" t="s">
        <v>784</v>
      </c>
      <c r="F120" s="294">
        <f>VLOOKUP(E120,IN_01_26!$B$8:$E$635,4,FALSE)</f>
        <v>366387.36285965494</v>
      </c>
      <c r="G120" s="293"/>
      <c r="H120" s="295" t="s">
        <v>2</v>
      </c>
    </row>
    <row r="121" spans="1:8" ht="26.25" customHeight="1" x14ac:dyDescent="0.25">
      <c r="A121" s="285"/>
      <c r="B121" s="297">
        <v>706</v>
      </c>
      <c r="C121" s="293"/>
      <c r="D121" s="287" t="s">
        <v>1294</v>
      </c>
      <c r="E121" s="295" t="s">
        <v>783</v>
      </c>
      <c r="F121" s="294">
        <f>VLOOKUP(E121,IN_01_26!$B$8:$E$635,4,FALSE)</f>
        <v>59227.742918016957</v>
      </c>
      <c r="G121" s="293"/>
      <c r="H121" s="295" t="s">
        <v>2</v>
      </c>
    </row>
    <row r="122" spans="1:8" ht="26.25" customHeight="1" x14ac:dyDescent="0.25">
      <c r="A122" s="285"/>
      <c r="B122" s="297">
        <v>707</v>
      </c>
      <c r="C122" s="293"/>
      <c r="D122" s="287" t="s">
        <v>1295</v>
      </c>
      <c r="E122" s="295" t="s">
        <v>782</v>
      </c>
      <c r="F122" s="294">
        <f>VLOOKUP(E122,IN_01_26!$B$8:$E$635,4,FALSE)</f>
        <v>58628.048248449581</v>
      </c>
      <c r="G122" s="293"/>
      <c r="H122" s="295" t="s">
        <v>2</v>
      </c>
    </row>
    <row r="123" spans="1:8" x14ac:dyDescent="0.25">
      <c r="A123" s="285"/>
      <c r="B123" s="297">
        <v>708</v>
      </c>
      <c r="C123" s="293"/>
      <c r="D123" s="287" t="s">
        <v>1296</v>
      </c>
      <c r="E123" s="295" t="s">
        <v>781</v>
      </c>
      <c r="F123" s="294">
        <f>VLOOKUP(E123,IN_01_26!$B$8:$E$635,4,FALSE)</f>
        <v>57462.080938181767</v>
      </c>
      <c r="G123" s="293"/>
      <c r="H123" s="295" t="s">
        <v>2</v>
      </c>
    </row>
    <row r="124" spans="1:8" ht="26.25" customHeight="1" x14ac:dyDescent="0.25">
      <c r="A124" s="285"/>
      <c r="B124" s="297">
        <v>709</v>
      </c>
      <c r="C124" s="293"/>
      <c r="D124" s="287" t="s">
        <v>1297</v>
      </c>
      <c r="E124" s="295" t="s">
        <v>780</v>
      </c>
      <c r="F124" s="294">
        <f>VLOOKUP(E124,IN_01_26!$B$8:$E$635,4,FALSE)</f>
        <v>267900.64204716485</v>
      </c>
      <c r="G124" s="293"/>
      <c r="H124" s="295" t="s">
        <v>2</v>
      </c>
    </row>
    <row r="125" spans="1:8" ht="25.5" x14ac:dyDescent="0.25">
      <c r="A125" s="285"/>
      <c r="B125" s="297">
        <v>715</v>
      </c>
      <c r="C125" s="293"/>
      <c r="D125" s="287" t="s">
        <v>1298</v>
      </c>
      <c r="E125" s="295" t="s">
        <v>779</v>
      </c>
      <c r="F125" s="294">
        <f>VLOOKUP(E125,IN_01_26!$B$8:$E$635,4,FALSE)</f>
        <v>1214544.5820621862</v>
      </c>
      <c r="G125" s="293"/>
      <c r="H125" s="295" t="s">
        <v>2</v>
      </c>
    </row>
    <row r="126" spans="1:8" ht="15" customHeight="1" x14ac:dyDescent="0.25">
      <c r="A126" s="286"/>
      <c r="B126" s="319" t="s">
        <v>778</v>
      </c>
      <c r="C126" s="319"/>
      <c r="D126" s="319"/>
      <c r="E126" s="295" t="s">
        <v>7</v>
      </c>
      <c r="F126" s="294" t="s">
        <v>6</v>
      </c>
      <c r="G126" s="296"/>
      <c r="H126" s="295" t="s">
        <v>5</v>
      </c>
    </row>
    <row r="127" spans="1:8" x14ac:dyDescent="0.25">
      <c r="A127" s="285"/>
      <c r="B127" s="297">
        <v>48</v>
      </c>
      <c r="C127" s="293"/>
      <c r="D127" s="287" t="s">
        <v>1285</v>
      </c>
      <c r="E127" s="295" t="s">
        <v>777</v>
      </c>
      <c r="F127" s="294">
        <f>VLOOKUP(E127,IN_01_26!$B$8:$E$635,4,FALSE)</f>
        <v>665847.08467860532</v>
      </c>
      <c r="G127" s="293"/>
      <c r="H127" s="295" t="s">
        <v>2</v>
      </c>
    </row>
    <row r="128" spans="1:8" ht="25.5" x14ac:dyDescent="0.25">
      <c r="A128" s="285"/>
      <c r="B128" s="297">
        <v>930</v>
      </c>
      <c r="C128" s="293"/>
      <c r="D128" s="287" t="s">
        <v>1899</v>
      </c>
      <c r="E128" s="295" t="s">
        <v>776</v>
      </c>
      <c r="F128" s="294">
        <f>VLOOKUP(E128,IN_01_26!$B$8:$E$635,4,FALSE)</f>
        <v>219809.75864461396</v>
      </c>
      <c r="G128" s="293"/>
      <c r="H128" s="295" t="s">
        <v>2</v>
      </c>
    </row>
    <row r="129" spans="1:8" ht="25.5" x14ac:dyDescent="0.25">
      <c r="A129" s="285"/>
      <c r="B129" s="297">
        <v>1230</v>
      </c>
      <c r="C129" s="293"/>
      <c r="D129" s="287" t="s">
        <v>1496</v>
      </c>
      <c r="E129" s="295" t="s">
        <v>775</v>
      </c>
      <c r="F129" s="294">
        <f>VLOOKUP(E129,IN_01_26!$B$8:$E$635,4,FALSE)</f>
        <v>754046.94826457498</v>
      </c>
      <c r="G129" s="293"/>
      <c r="H129" s="295" t="s">
        <v>2</v>
      </c>
    </row>
    <row r="130" spans="1:8" ht="25.5" x14ac:dyDescent="0.25">
      <c r="A130" s="285"/>
      <c r="B130" s="297">
        <v>1231</v>
      </c>
      <c r="C130" s="293"/>
      <c r="D130" s="287" t="s">
        <v>1287</v>
      </c>
      <c r="E130" s="295" t="s">
        <v>774</v>
      </c>
      <c r="F130" s="294">
        <f>VLOOKUP(E130,IN_01_26!$B$8:$E$635,4,FALSE)</f>
        <v>754046.94826457498</v>
      </c>
      <c r="G130" s="293"/>
      <c r="H130" s="295" t="s">
        <v>2</v>
      </c>
    </row>
    <row r="131" spans="1:8" x14ac:dyDescent="0.25">
      <c r="A131" s="285"/>
      <c r="B131" s="297">
        <v>362</v>
      </c>
      <c r="C131" s="293"/>
      <c r="D131" s="287" t="s">
        <v>1288</v>
      </c>
      <c r="E131" s="295" t="s">
        <v>773</v>
      </c>
      <c r="F131" s="294">
        <f>VLOOKUP(E131,IN_01_26!$B$8:$E$635,4,FALSE)</f>
        <v>659507.40625537152</v>
      </c>
      <c r="G131" s="293"/>
      <c r="H131" s="295" t="s">
        <v>2</v>
      </c>
    </row>
    <row r="132" spans="1:8" ht="25.5" x14ac:dyDescent="0.25">
      <c r="A132" s="285"/>
      <c r="B132" s="297">
        <v>363</v>
      </c>
      <c r="C132" s="293"/>
      <c r="D132" s="287" t="s">
        <v>1289</v>
      </c>
      <c r="E132" s="295" t="s">
        <v>772</v>
      </c>
      <c r="F132" s="294">
        <f>VLOOKUP(E132,IN_01_26!$B$8:$E$635,4,FALSE)</f>
        <v>463534.02868243074</v>
      </c>
      <c r="G132" s="293"/>
      <c r="H132" s="295" t="s">
        <v>2</v>
      </c>
    </row>
    <row r="133" spans="1:8" ht="26.25" customHeight="1" x14ac:dyDescent="0.25">
      <c r="A133" s="285"/>
      <c r="B133" s="297">
        <v>365</v>
      </c>
      <c r="C133" s="293"/>
      <c r="D133" s="287" t="s">
        <v>1290</v>
      </c>
      <c r="E133" s="295" t="s">
        <v>771</v>
      </c>
      <c r="F133" s="294">
        <f>VLOOKUP(E133,IN_01_26!$B$8:$E$635,4,FALSE)</f>
        <v>543342.07049673889</v>
      </c>
      <c r="G133" s="293"/>
      <c r="H133" s="295" t="s">
        <v>2</v>
      </c>
    </row>
    <row r="134" spans="1:8" ht="25.5" x14ac:dyDescent="0.25">
      <c r="A134" s="285"/>
      <c r="B134" s="297">
        <v>710</v>
      </c>
      <c r="C134" s="293"/>
      <c r="D134" s="287" t="s">
        <v>1291</v>
      </c>
      <c r="E134" s="295" t="s">
        <v>770</v>
      </c>
      <c r="F134" s="294">
        <f>VLOOKUP(E134,IN_01_26!$B$8:$E$635,4,FALSE)</f>
        <v>125490.81692659523</v>
      </c>
      <c r="G134" s="293"/>
      <c r="H134" s="295" t="s">
        <v>2</v>
      </c>
    </row>
    <row r="135" spans="1:8" ht="25.5" x14ac:dyDescent="0.25">
      <c r="A135" s="285"/>
      <c r="B135" s="297">
        <v>711</v>
      </c>
      <c r="C135" s="293"/>
      <c r="D135" s="287" t="s">
        <v>1292</v>
      </c>
      <c r="E135" s="295" t="s">
        <v>769</v>
      </c>
      <c r="F135" s="294">
        <f>VLOOKUP(E135,IN_01_26!$B$8:$E$635,4,FALSE)</f>
        <v>154728.81180638008</v>
      </c>
      <c r="G135" s="293"/>
      <c r="H135" s="295" t="s">
        <v>2</v>
      </c>
    </row>
    <row r="136" spans="1:8" ht="18" customHeight="1" x14ac:dyDescent="0.25">
      <c r="A136" s="320" t="s">
        <v>768</v>
      </c>
      <c r="B136" s="320"/>
      <c r="C136" s="320"/>
      <c r="D136" s="320"/>
      <c r="E136" s="319"/>
      <c r="F136" s="319"/>
      <c r="G136" s="319"/>
      <c r="H136" s="319"/>
    </row>
    <row r="137" spans="1:8" ht="15" customHeight="1" x14ac:dyDescent="0.25">
      <c r="A137" s="286"/>
      <c r="B137" s="319" t="s">
        <v>767</v>
      </c>
      <c r="C137" s="319"/>
      <c r="D137" s="319"/>
      <c r="E137" s="295" t="s">
        <v>7</v>
      </c>
      <c r="F137" s="294" t="s">
        <v>6</v>
      </c>
      <c r="G137" s="296"/>
      <c r="H137" s="295" t="s">
        <v>5</v>
      </c>
    </row>
    <row r="138" spans="1:8" x14ac:dyDescent="0.25">
      <c r="A138" s="285"/>
      <c r="B138" s="297">
        <v>770</v>
      </c>
      <c r="C138" s="293"/>
      <c r="D138" s="287" t="s">
        <v>1242</v>
      </c>
      <c r="E138" s="295" t="s">
        <v>766</v>
      </c>
      <c r="F138" s="294">
        <f>VLOOKUP(E138,IN_01_26!$B$8:$E$635,4,FALSE)</f>
        <v>7129.5868807828665</v>
      </c>
      <c r="G138" s="293"/>
      <c r="H138" s="295" t="s">
        <v>4</v>
      </c>
    </row>
    <row r="139" spans="1:8" x14ac:dyDescent="0.25">
      <c r="A139" s="285"/>
      <c r="B139" s="297">
        <v>771</v>
      </c>
      <c r="C139" s="293"/>
      <c r="D139" s="287" t="s">
        <v>1243</v>
      </c>
      <c r="E139" s="295" t="s">
        <v>765</v>
      </c>
      <c r="F139" s="294">
        <f>VLOOKUP(E139,IN_01_26!$B$8:$E$635,4,FALSE)</f>
        <v>9165.2577332130913</v>
      </c>
      <c r="G139" s="293"/>
      <c r="H139" s="295" t="s">
        <v>4</v>
      </c>
    </row>
    <row r="140" spans="1:8" x14ac:dyDescent="0.25">
      <c r="A140" s="285"/>
      <c r="B140" s="297">
        <v>772</v>
      </c>
      <c r="C140" s="293"/>
      <c r="D140" s="287" t="s">
        <v>1244</v>
      </c>
      <c r="E140" s="295" t="s">
        <v>764</v>
      </c>
      <c r="F140" s="294">
        <f>VLOOKUP(E140,IN_01_26!$B$8:$E$635,4,FALSE)</f>
        <v>14686.259420529466</v>
      </c>
      <c r="G140" s="293"/>
      <c r="H140" s="295" t="s">
        <v>4</v>
      </c>
    </row>
    <row r="141" spans="1:8" x14ac:dyDescent="0.25">
      <c r="A141" s="285"/>
      <c r="B141" s="297">
        <v>53</v>
      </c>
      <c r="C141" s="293"/>
      <c r="D141" s="287" t="s">
        <v>1303</v>
      </c>
      <c r="E141" s="295" t="s">
        <v>763</v>
      </c>
      <c r="F141" s="294">
        <f>VLOOKUP(E141,IN_01_26!$B$8:$E$635,4,FALSE)</f>
        <v>15292.389152272486</v>
      </c>
      <c r="G141" s="293"/>
      <c r="H141" s="295" t="s">
        <v>4</v>
      </c>
    </row>
    <row r="142" spans="1:8" x14ac:dyDescent="0.25">
      <c r="A142" s="285"/>
      <c r="B142" s="297">
        <v>450</v>
      </c>
      <c r="C142" s="293"/>
      <c r="D142" s="287" t="s">
        <v>1900</v>
      </c>
      <c r="E142" s="295" t="s">
        <v>762</v>
      </c>
      <c r="F142" s="294">
        <f>VLOOKUP(E142,IN_01_26!$B$8:$E$635,4,FALSE)</f>
        <v>96454.013226647105</v>
      </c>
      <c r="G142" s="293"/>
      <c r="H142" s="295" t="s">
        <v>2</v>
      </c>
    </row>
    <row r="143" spans="1:8" ht="26.25" customHeight="1" x14ac:dyDescent="0.25">
      <c r="A143" s="285"/>
      <c r="B143" s="297">
        <v>451</v>
      </c>
      <c r="C143" s="293"/>
      <c r="D143" s="287" t="s">
        <v>1901</v>
      </c>
      <c r="E143" s="295" t="s">
        <v>761</v>
      </c>
      <c r="F143" s="294">
        <f>VLOOKUP(E143,IN_01_26!$B$8:$E$635,4,FALSE)</f>
        <v>42896.656573652283</v>
      </c>
      <c r="G143" s="293"/>
      <c r="H143" s="295" t="s">
        <v>2</v>
      </c>
    </row>
    <row r="144" spans="1:8" ht="26.25" customHeight="1" x14ac:dyDescent="0.25">
      <c r="A144" s="285"/>
      <c r="B144" s="297">
        <v>344</v>
      </c>
      <c r="C144" s="293"/>
      <c r="D144" s="287" t="s">
        <v>1436</v>
      </c>
      <c r="E144" s="295" t="s">
        <v>760</v>
      </c>
      <c r="F144" s="294">
        <f>VLOOKUP(E144,IN_01_26!$B$8:$E$635,4,FALSE)</f>
        <v>39133.728999929794</v>
      </c>
      <c r="G144" s="293"/>
      <c r="H144" s="295" t="s">
        <v>4</v>
      </c>
    </row>
    <row r="145" spans="1:8" ht="15" customHeight="1" x14ac:dyDescent="0.25">
      <c r="A145" s="286"/>
      <c r="B145" s="319" t="s">
        <v>759</v>
      </c>
      <c r="C145" s="319"/>
      <c r="D145" s="319"/>
      <c r="E145" s="295" t="s">
        <v>7</v>
      </c>
      <c r="F145" s="294" t="s">
        <v>6</v>
      </c>
      <c r="G145" s="296"/>
      <c r="H145" s="295" t="s">
        <v>5</v>
      </c>
    </row>
    <row r="146" spans="1:8" x14ac:dyDescent="0.25">
      <c r="A146" s="285"/>
      <c r="B146" s="297">
        <v>49</v>
      </c>
      <c r="C146" s="293"/>
      <c r="D146" s="287" t="s">
        <v>1299</v>
      </c>
      <c r="E146" s="295" t="s">
        <v>758</v>
      </c>
      <c r="F146" s="294">
        <f>VLOOKUP(E146,IN_01_26!$B$8:$E$635,4,FALSE)</f>
        <v>31455.017461347787</v>
      </c>
      <c r="G146" s="293"/>
      <c r="H146" s="295" t="s">
        <v>2</v>
      </c>
    </row>
    <row r="147" spans="1:8" x14ac:dyDescent="0.25">
      <c r="A147" s="285"/>
      <c r="B147" s="297">
        <v>50</v>
      </c>
      <c r="C147" s="293"/>
      <c r="D147" s="287" t="s">
        <v>1300</v>
      </c>
      <c r="E147" s="295" t="s">
        <v>757</v>
      </c>
      <c r="F147" s="294">
        <f>VLOOKUP(E147,IN_01_26!$B$8:$E$635,4,FALSE)</f>
        <v>4362.2195253343025</v>
      </c>
      <c r="G147" s="293"/>
      <c r="H147" s="295" t="s">
        <v>117</v>
      </c>
    </row>
    <row r="148" spans="1:8" x14ac:dyDescent="0.25">
      <c r="A148" s="285"/>
      <c r="B148" s="297">
        <v>51</v>
      </c>
      <c r="C148" s="293"/>
      <c r="D148" s="287" t="s">
        <v>1301</v>
      </c>
      <c r="E148" s="295" t="s">
        <v>756</v>
      </c>
      <c r="F148" s="294">
        <f>VLOOKUP(E148,IN_01_26!$B$8:$E$635,4,FALSE)</f>
        <v>51422.106083020873</v>
      </c>
      <c r="G148" s="293"/>
      <c r="H148" s="295" t="s">
        <v>2</v>
      </c>
    </row>
    <row r="149" spans="1:8" x14ac:dyDescent="0.25">
      <c r="A149" s="285"/>
      <c r="B149" s="297">
        <v>52</v>
      </c>
      <c r="C149" s="293"/>
      <c r="D149" s="287" t="s">
        <v>1302</v>
      </c>
      <c r="E149" s="295" t="s">
        <v>755</v>
      </c>
      <c r="F149" s="294">
        <f>VLOOKUP(E149,IN_01_26!$B$8:$E$635,4,FALSE)</f>
        <v>4766.7015368530738</v>
      </c>
      <c r="G149" s="293"/>
      <c r="H149" s="295" t="s">
        <v>117</v>
      </c>
    </row>
    <row r="150" spans="1:8" x14ac:dyDescent="0.25">
      <c r="A150" s="285"/>
      <c r="B150" s="297">
        <v>766</v>
      </c>
      <c r="C150" s="293"/>
      <c r="D150" s="287" t="s">
        <v>1308</v>
      </c>
      <c r="E150" s="295" t="s">
        <v>754</v>
      </c>
      <c r="F150" s="294">
        <f>VLOOKUP(E150,IN_01_26!$B$8:$E$635,4,FALSE)</f>
        <v>66716.865192286146</v>
      </c>
      <c r="G150" s="293"/>
      <c r="H150" s="295" t="s">
        <v>2</v>
      </c>
    </row>
    <row r="151" spans="1:8" x14ac:dyDescent="0.25">
      <c r="A151" s="285"/>
      <c r="B151" s="297">
        <v>767</v>
      </c>
      <c r="C151" s="293"/>
      <c r="D151" s="287" t="s">
        <v>1309</v>
      </c>
      <c r="E151" s="295" t="s">
        <v>753</v>
      </c>
      <c r="F151" s="294">
        <f>VLOOKUP(E151,IN_01_26!$B$8:$E$635,4,FALSE)</f>
        <v>56831.617295698656</v>
      </c>
      <c r="G151" s="293"/>
      <c r="H151" s="295" t="s">
        <v>2</v>
      </c>
    </row>
    <row r="152" spans="1:8" ht="26.25" customHeight="1" x14ac:dyDescent="0.25">
      <c r="A152" s="285"/>
      <c r="B152" s="297">
        <v>768</v>
      </c>
      <c r="C152" s="293"/>
      <c r="D152" s="287" t="s">
        <v>1310</v>
      </c>
      <c r="E152" s="295" t="s">
        <v>752</v>
      </c>
      <c r="F152" s="294">
        <f>VLOOKUP(E152,IN_01_26!$B$8:$E$635,4,FALSE)</f>
        <v>6408.4978784606201</v>
      </c>
      <c r="G152" s="293"/>
      <c r="H152" s="295" t="s">
        <v>744</v>
      </c>
    </row>
    <row r="153" spans="1:8" x14ac:dyDescent="0.25">
      <c r="A153" s="285"/>
      <c r="B153" s="297">
        <v>769</v>
      </c>
      <c r="C153" s="293"/>
      <c r="D153" s="287" t="s">
        <v>1311</v>
      </c>
      <c r="E153" s="295" t="s">
        <v>751</v>
      </c>
      <c r="F153" s="294">
        <f>VLOOKUP(E153,IN_01_26!$B$8:$E$635,4,FALSE)</f>
        <v>37073.307664309468</v>
      </c>
      <c r="G153" s="293"/>
      <c r="H153" s="295" t="s">
        <v>2</v>
      </c>
    </row>
    <row r="154" spans="1:8" x14ac:dyDescent="0.25">
      <c r="A154" s="285"/>
      <c r="B154" s="297">
        <v>778</v>
      </c>
      <c r="C154" s="293"/>
      <c r="D154" s="287" t="s">
        <v>1902</v>
      </c>
      <c r="E154" s="295" t="s">
        <v>750</v>
      </c>
      <c r="F154" s="294">
        <f>VLOOKUP(E154,IN_01_26!$B$8:$E$635,4,FALSE)</f>
        <v>177288.01033740008</v>
      </c>
      <c r="G154" s="293"/>
      <c r="H154" s="295" t="s">
        <v>2</v>
      </c>
    </row>
    <row r="155" spans="1:8" x14ac:dyDescent="0.25">
      <c r="A155" s="285"/>
      <c r="B155" s="297">
        <v>779</v>
      </c>
      <c r="C155" s="293"/>
      <c r="D155" s="287" t="s">
        <v>1903</v>
      </c>
      <c r="E155" s="295" t="s">
        <v>749</v>
      </c>
      <c r="F155" s="294">
        <f>VLOOKUP(E155,IN_01_26!$B$8:$E$635,4,FALSE)</f>
        <v>55100.194815690847</v>
      </c>
      <c r="G155" s="293"/>
      <c r="H155" s="295" t="s">
        <v>2</v>
      </c>
    </row>
    <row r="156" spans="1:8" x14ac:dyDescent="0.25">
      <c r="A156" s="285"/>
      <c r="B156" s="297">
        <v>780</v>
      </c>
      <c r="C156" s="293"/>
      <c r="D156" s="287" t="s">
        <v>1904</v>
      </c>
      <c r="E156" s="295" t="s">
        <v>748</v>
      </c>
      <c r="F156" s="294">
        <f>VLOOKUP(E156,IN_01_26!$B$8:$E$635,4,FALSE)</f>
        <v>165708.80897159249</v>
      </c>
      <c r="G156" s="293"/>
      <c r="H156" s="295" t="s">
        <v>2</v>
      </c>
    </row>
    <row r="157" spans="1:8" x14ac:dyDescent="0.25">
      <c r="A157" s="285"/>
      <c r="B157" s="297">
        <v>781</v>
      </c>
      <c r="C157" s="293"/>
      <c r="D157" s="287" t="s">
        <v>1905</v>
      </c>
      <c r="E157" s="295" t="s">
        <v>747</v>
      </c>
      <c r="F157" s="294">
        <f>VLOOKUP(E157,IN_01_26!$B$8:$E$635,4,FALSE)</f>
        <v>98359.472578976885</v>
      </c>
      <c r="G157" s="293"/>
      <c r="H157" s="295" t="s">
        <v>2</v>
      </c>
    </row>
    <row r="158" spans="1:8" x14ac:dyDescent="0.25">
      <c r="A158" s="285"/>
      <c r="B158" s="297">
        <v>782</v>
      </c>
      <c r="C158" s="293"/>
      <c r="D158" s="287" t="s">
        <v>1906</v>
      </c>
      <c r="E158" s="295" t="s">
        <v>746</v>
      </c>
      <c r="F158" s="294">
        <f>VLOOKUP(E158,IN_01_26!$B$8:$E$635,4,FALSE)</f>
        <v>86306.239229538929</v>
      </c>
      <c r="G158" s="293"/>
      <c r="H158" s="295" t="s">
        <v>2</v>
      </c>
    </row>
    <row r="159" spans="1:8" x14ac:dyDescent="0.25">
      <c r="A159" s="285"/>
      <c r="B159" s="297">
        <v>840</v>
      </c>
      <c r="C159" s="293"/>
      <c r="D159" s="287" t="s">
        <v>1317</v>
      </c>
      <c r="E159" s="295" t="s">
        <v>745</v>
      </c>
      <c r="F159" s="294">
        <f>VLOOKUP(E159,IN_01_26!$B$8:$E$635,4,FALSE)</f>
        <v>7477.3801372222279</v>
      </c>
      <c r="G159" s="293"/>
      <c r="H159" s="295" t="s">
        <v>744</v>
      </c>
    </row>
    <row r="160" spans="1:8" ht="15" customHeight="1" x14ac:dyDescent="0.25">
      <c r="A160" s="286"/>
      <c r="B160" s="319" t="s">
        <v>743</v>
      </c>
      <c r="C160" s="319"/>
      <c r="D160" s="319"/>
      <c r="E160" s="295" t="s">
        <v>7</v>
      </c>
      <c r="F160" s="294" t="s">
        <v>6</v>
      </c>
      <c r="G160" s="296"/>
      <c r="H160" s="295" t="s">
        <v>5</v>
      </c>
    </row>
    <row r="161" spans="1:8" x14ac:dyDescent="0.25">
      <c r="A161" s="285"/>
      <c r="B161" s="297">
        <v>54</v>
      </c>
      <c r="C161" s="293"/>
      <c r="D161" s="287" t="s">
        <v>1907</v>
      </c>
      <c r="E161" s="295" t="s">
        <v>742</v>
      </c>
      <c r="F161" s="294">
        <f>VLOOKUP(E161,IN_01_26!$B$8:$E$635,4,FALSE)</f>
        <v>11464.335700459669</v>
      </c>
      <c r="G161" s="293"/>
      <c r="H161" s="295" t="s">
        <v>2</v>
      </c>
    </row>
    <row r="162" spans="1:8" x14ac:dyDescent="0.25">
      <c r="A162" s="285"/>
      <c r="B162" s="297">
        <v>452</v>
      </c>
      <c r="C162" s="293"/>
      <c r="D162" s="287" t="s">
        <v>1908</v>
      </c>
      <c r="E162" s="295" t="s">
        <v>741</v>
      </c>
      <c r="F162" s="294">
        <f>VLOOKUP(E162,IN_01_26!$B$8:$E$635,4,FALSE)</f>
        <v>15780.591661074448</v>
      </c>
      <c r="G162" s="293"/>
      <c r="H162" s="295" t="s">
        <v>2</v>
      </c>
    </row>
    <row r="163" spans="1:8" ht="18" customHeight="1" x14ac:dyDescent="0.25">
      <c r="A163" s="320" t="s">
        <v>740</v>
      </c>
      <c r="B163" s="320"/>
      <c r="C163" s="320"/>
      <c r="D163" s="320"/>
      <c r="E163" s="319"/>
      <c r="F163" s="319"/>
      <c r="G163" s="319"/>
      <c r="H163" s="319"/>
    </row>
    <row r="164" spans="1:8" ht="15" customHeight="1" x14ac:dyDescent="0.25">
      <c r="A164" s="286"/>
      <c r="B164" s="319" t="s">
        <v>739</v>
      </c>
      <c r="C164" s="319"/>
      <c r="D164" s="319"/>
      <c r="E164" s="295" t="s">
        <v>7</v>
      </c>
      <c r="F164" s="294" t="s">
        <v>6</v>
      </c>
      <c r="G164" s="296"/>
      <c r="H164" s="295" t="s">
        <v>5</v>
      </c>
    </row>
    <row r="165" spans="1:8" x14ac:dyDescent="0.25">
      <c r="A165" s="285"/>
      <c r="B165" s="297">
        <v>456</v>
      </c>
      <c r="C165" s="293"/>
      <c r="D165" s="287" t="s">
        <v>1322</v>
      </c>
      <c r="E165" s="295" t="s">
        <v>738</v>
      </c>
      <c r="F165" s="294">
        <f>VLOOKUP(E165,IN_01_26!$B$8:$E$635,4,FALSE)</f>
        <v>3800.6541683308146</v>
      </c>
      <c r="G165" s="293"/>
      <c r="H165" s="295" t="s">
        <v>4</v>
      </c>
    </row>
    <row r="166" spans="1:8" ht="26.25" customHeight="1" x14ac:dyDescent="0.25">
      <c r="A166" s="285"/>
      <c r="B166" s="297">
        <v>57</v>
      </c>
      <c r="C166" s="293"/>
      <c r="D166" s="287" t="s">
        <v>1323</v>
      </c>
      <c r="E166" s="295" t="s">
        <v>737</v>
      </c>
      <c r="F166" s="294">
        <f>VLOOKUP(E166,IN_01_26!$B$8:$E$635,4,FALSE)</f>
        <v>3322.3380003532275</v>
      </c>
      <c r="G166" s="293"/>
      <c r="H166" s="295" t="s">
        <v>4</v>
      </c>
    </row>
    <row r="167" spans="1:8" x14ac:dyDescent="0.25">
      <c r="A167" s="285"/>
      <c r="B167" s="297">
        <v>457</v>
      </c>
      <c r="C167" s="293"/>
      <c r="D167" s="287" t="s">
        <v>1909</v>
      </c>
      <c r="E167" s="295" t="s">
        <v>736</v>
      </c>
      <c r="F167" s="294">
        <f>VLOOKUP(E167,IN_01_26!$B$8:$E$635,4,FALSE)</f>
        <v>11348.392262540801</v>
      </c>
      <c r="G167" s="293"/>
      <c r="H167" s="295" t="s">
        <v>4</v>
      </c>
    </row>
    <row r="168" spans="1:8" x14ac:dyDescent="0.25">
      <c r="A168" s="285"/>
      <c r="B168" s="297">
        <v>458</v>
      </c>
      <c r="C168" s="293"/>
      <c r="D168" s="287" t="s">
        <v>1910</v>
      </c>
      <c r="E168" s="295" t="s">
        <v>735</v>
      </c>
      <c r="F168" s="294">
        <f>VLOOKUP(E168,IN_01_26!$B$8:$E$635,4,FALSE)</f>
        <v>23051.058664080007</v>
      </c>
      <c r="G168" s="293"/>
      <c r="H168" s="295" t="s">
        <v>4</v>
      </c>
    </row>
    <row r="169" spans="1:8" ht="26.25" customHeight="1" x14ac:dyDescent="0.25">
      <c r="A169" s="285"/>
      <c r="B169" s="297">
        <v>459</v>
      </c>
      <c r="C169" s="293"/>
      <c r="D169" s="287" t="s">
        <v>1574</v>
      </c>
      <c r="E169" s="295" t="s">
        <v>734</v>
      </c>
      <c r="F169" s="294">
        <f>VLOOKUP(E169,IN_01_26!$B$8:$E$635,4,FALSE)</f>
        <v>5846.4854765578721</v>
      </c>
      <c r="G169" s="293"/>
      <c r="H169" s="295" t="s">
        <v>4</v>
      </c>
    </row>
    <row r="170" spans="1:8" ht="26.25" customHeight="1" x14ac:dyDescent="0.25">
      <c r="A170" s="285"/>
      <c r="B170" s="297">
        <v>460</v>
      </c>
      <c r="C170" s="293"/>
      <c r="D170" s="287" t="s">
        <v>1325</v>
      </c>
      <c r="E170" s="295" t="s">
        <v>733</v>
      </c>
      <c r="F170" s="294">
        <f>VLOOKUP(E170,IN_01_26!$B$8:$E$635,4,FALSE)</f>
        <v>2048.6821888713271</v>
      </c>
      <c r="G170" s="293"/>
      <c r="H170" s="295" t="s">
        <v>4</v>
      </c>
    </row>
    <row r="171" spans="1:8" x14ac:dyDescent="0.25">
      <c r="A171" s="285"/>
      <c r="B171" s="297">
        <v>486</v>
      </c>
      <c r="C171" s="293"/>
      <c r="D171" s="287" t="s">
        <v>1601</v>
      </c>
      <c r="E171" s="295" t="s">
        <v>732</v>
      </c>
      <c r="F171" s="294">
        <f>VLOOKUP(E171,IN_01_26!$B$8:$E$635,4,FALSE)</f>
        <v>2995.3694645709911</v>
      </c>
      <c r="G171" s="293"/>
      <c r="H171" s="295" t="s">
        <v>2</v>
      </c>
    </row>
    <row r="172" spans="1:8" ht="15" customHeight="1" x14ac:dyDescent="0.25">
      <c r="A172" s="286"/>
      <c r="B172" s="319" t="s">
        <v>731</v>
      </c>
      <c r="C172" s="319"/>
      <c r="D172" s="319"/>
      <c r="E172" s="295" t="s">
        <v>7</v>
      </c>
      <c r="F172" s="294" t="s">
        <v>6</v>
      </c>
      <c r="G172" s="296"/>
      <c r="H172" s="295" t="s">
        <v>5</v>
      </c>
    </row>
    <row r="173" spans="1:8" x14ac:dyDescent="0.25">
      <c r="A173" s="285"/>
      <c r="B173" s="297">
        <v>56</v>
      </c>
      <c r="C173" s="293"/>
      <c r="D173" s="287" t="s">
        <v>1320</v>
      </c>
      <c r="E173" s="295" t="s">
        <v>730</v>
      </c>
      <c r="F173" s="294">
        <f>VLOOKUP(E173,IN_01_26!$B$8:$E$635,4,FALSE)</f>
        <v>32950.268748163609</v>
      </c>
      <c r="G173" s="293"/>
      <c r="H173" s="295" t="s">
        <v>2</v>
      </c>
    </row>
    <row r="174" spans="1:8" x14ac:dyDescent="0.25">
      <c r="A174" s="285"/>
      <c r="B174" s="297">
        <v>455</v>
      </c>
      <c r="C174" s="293"/>
      <c r="D174" s="287" t="s">
        <v>1321</v>
      </c>
      <c r="E174" s="295" t="s">
        <v>729</v>
      </c>
      <c r="F174" s="294">
        <f>VLOOKUP(E174,IN_01_26!$B$8:$E$635,4,FALSE)</f>
        <v>64747.655303675383</v>
      </c>
      <c r="G174" s="293"/>
      <c r="H174" s="295" t="s">
        <v>2</v>
      </c>
    </row>
    <row r="175" spans="1:8" x14ac:dyDescent="0.25">
      <c r="A175" s="285"/>
      <c r="B175" s="297">
        <v>461</v>
      </c>
      <c r="C175" s="293"/>
      <c r="D175" s="287" t="s">
        <v>1326</v>
      </c>
      <c r="E175" s="295" t="s">
        <v>728</v>
      </c>
      <c r="F175" s="294">
        <f>VLOOKUP(E175,IN_01_26!$B$8:$E$635,4,FALSE)</f>
        <v>1130.1417467513261</v>
      </c>
      <c r="G175" s="293"/>
      <c r="H175" s="295" t="s">
        <v>2</v>
      </c>
    </row>
    <row r="176" spans="1:8" x14ac:dyDescent="0.25">
      <c r="A176" s="285"/>
      <c r="B176" s="297">
        <v>463</v>
      </c>
      <c r="C176" s="293"/>
      <c r="D176" s="287" t="s">
        <v>1328</v>
      </c>
      <c r="E176" s="295" t="s">
        <v>727</v>
      </c>
      <c r="F176" s="294">
        <f>VLOOKUP(E176,IN_01_26!$B$8:$E$635,4,FALSE)</f>
        <v>1989.108356133908</v>
      </c>
      <c r="G176" s="293"/>
      <c r="H176" s="295" t="s">
        <v>2</v>
      </c>
    </row>
    <row r="177" spans="1:8" x14ac:dyDescent="0.25">
      <c r="A177" s="285"/>
      <c r="B177" s="297">
        <v>58</v>
      </c>
      <c r="C177" s="293"/>
      <c r="D177" s="287" t="s">
        <v>1329</v>
      </c>
      <c r="E177" s="295" t="s">
        <v>726</v>
      </c>
      <c r="F177" s="294">
        <f>VLOOKUP(E177,IN_01_26!$B$8:$E$635,4,FALSE)</f>
        <v>1148.4356552073498</v>
      </c>
      <c r="G177" s="293"/>
      <c r="H177" s="295" t="s">
        <v>2</v>
      </c>
    </row>
    <row r="178" spans="1:8" x14ac:dyDescent="0.25">
      <c r="A178" s="285"/>
      <c r="B178" s="297">
        <v>464</v>
      </c>
      <c r="C178" s="293"/>
      <c r="D178" s="287" t="s">
        <v>1911</v>
      </c>
      <c r="E178" s="295" t="s">
        <v>725</v>
      </c>
      <c r="F178" s="294">
        <f>VLOOKUP(E178,IN_01_26!$B$8:$E$635,4,FALSE)</f>
        <v>18856.611173293044</v>
      </c>
      <c r="G178" s="293"/>
      <c r="H178" s="295" t="s">
        <v>2</v>
      </c>
    </row>
    <row r="179" spans="1:8" ht="26.25" customHeight="1" x14ac:dyDescent="0.25">
      <c r="A179" s="285"/>
      <c r="B179" s="297">
        <v>465</v>
      </c>
      <c r="C179" s="293"/>
      <c r="D179" s="287" t="s">
        <v>1912</v>
      </c>
      <c r="E179" s="295" t="s">
        <v>724</v>
      </c>
      <c r="F179" s="294">
        <f>VLOOKUP(E179,IN_01_26!$B$8:$E$635,4,FALSE)</f>
        <v>28786.062025222935</v>
      </c>
      <c r="G179" s="293"/>
      <c r="H179" s="295" t="s">
        <v>2</v>
      </c>
    </row>
    <row r="180" spans="1:8" x14ac:dyDescent="0.25">
      <c r="A180" s="285"/>
      <c r="B180" s="297">
        <v>482</v>
      </c>
      <c r="C180" s="293"/>
      <c r="D180" s="287" t="s">
        <v>1347</v>
      </c>
      <c r="E180" s="295" t="s">
        <v>723</v>
      </c>
      <c r="F180" s="294">
        <f>VLOOKUP(E180,IN_01_26!$B$8:$E$635,4,FALSE)</f>
        <v>29489.039082826141</v>
      </c>
      <c r="G180" s="293"/>
      <c r="H180" s="295" t="s">
        <v>2</v>
      </c>
    </row>
    <row r="181" spans="1:8" x14ac:dyDescent="0.25">
      <c r="A181" s="285"/>
      <c r="B181" s="297">
        <v>483</v>
      </c>
      <c r="C181" s="293"/>
      <c r="D181" s="287" t="s">
        <v>1348</v>
      </c>
      <c r="E181" s="295" t="s">
        <v>722</v>
      </c>
      <c r="F181" s="294">
        <f>VLOOKUP(E181,IN_01_26!$B$8:$E$635,4,FALSE)</f>
        <v>45890.107223688436</v>
      </c>
      <c r="G181" s="293"/>
      <c r="H181" s="295" t="s">
        <v>2</v>
      </c>
    </row>
    <row r="182" spans="1:8" x14ac:dyDescent="0.25">
      <c r="A182" s="285"/>
      <c r="B182" s="297">
        <v>484</v>
      </c>
      <c r="C182" s="293"/>
      <c r="D182" s="287" t="s">
        <v>1349</v>
      </c>
      <c r="E182" s="295" t="s">
        <v>721</v>
      </c>
      <c r="F182" s="294">
        <f>VLOOKUP(E182,IN_01_26!$B$8:$E$635,4,FALSE)</f>
        <v>52391.544431821269</v>
      </c>
      <c r="G182" s="293"/>
      <c r="H182" s="295" t="s">
        <v>2</v>
      </c>
    </row>
    <row r="183" spans="1:8" x14ac:dyDescent="0.25">
      <c r="A183" s="285"/>
      <c r="B183" s="297">
        <v>485</v>
      </c>
      <c r="C183" s="293"/>
      <c r="D183" s="287" t="s">
        <v>1350</v>
      </c>
      <c r="E183" s="295" t="s">
        <v>720</v>
      </c>
      <c r="F183" s="294">
        <f>VLOOKUP(E183,IN_01_26!$B$8:$E$635,4,FALSE)</f>
        <v>4588.7494588740583</v>
      </c>
      <c r="G183" s="293"/>
      <c r="H183" s="295" t="s">
        <v>2</v>
      </c>
    </row>
    <row r="184" spans="1:8" x14ac:dyDescent="0.25">
      <c r="A184" s="285"/>
      <c r="B184" s="297">
        <v>487</v>
      </c>
      <c r="C184" s="293"/>
      <c r="D184" s="287" t="s">
        <v>1352</v>
      </c>
      <c r="E184" s="295" t="s">
        <v>719</v>
      </c>
      <c r="F184" s="294">
        <f>VLOOKUP(E184,IN_01_26!$B$8:$E$635,4,FALSE)</f>
        <v>62839.173764243613</v>
      </c>
      <c r="G184" s="293"/>
      <c r="H184" s="295" t="s">
        <v>2</v>
      </c>
    </row>
    <row r="185" spans="1:8" x14ac:dyDescent="0.25">
      <c r="A185" s="285"/>
      <c r="B185" s="297"/>
      <c r="C185" s="293"/>
      <c r="D185" s="287" t="s">
        <v>1174</v>
      </c>
      <c r="E185" s="295" t="s">
        <v>1173</v>
      </c>
      <c r="F185" s="294">
        <f>VLOOKUP(E185,IN_01_26!$B$8:$E$635,4,FALSE)</f>
        <v>1602.6291593673852</v>
      </c>
      <c r="G185" s="293"/>
      <c r="H185" s="295" t="s">
        <v>2</v>
      </c>
    </row>
    <row r="186" spans="1:8" x14ac:dyDescent="0.25">
      <c r="A186" s="285"/>
      <c r="B186" s="297"/>
      <c r="C186" s="293"/>
      <c r="D186" s="287" t="s">
        <v>1176</v>
      </c>
      <c r="E186" s="295" t="s">
        <v>1175</v>
      </c>
      <c r="F186" s="294">
        <f>VLOOKUP(E186,IN_01_26!$B$8:$E$635,4,FALSE)</f>
        <v>2773.9127491717318</v>
      </c>
      <c r="G186" s="293"/>
      <c r="H186" s="295" t="s">
        <v>2</v>
      </c>
    </row>
    <row r="187" spans="1:8" x14ac:dyDescent="0.25">
      <c r="A187" s="285"/>
      <c r="B187" s="297"/>
      <c r="C187" s="293"/>
      <c r="D187" s="287" t="s">
        <v>1178</v>
      </c>
      <c r="E187" s="295" t="s">
        <v>1205</v>
      </c>
      <c r="F187" s="294">
        <f>VLOOKUP(E187,IN_01_26!$B$8:$E$635,4,FALSE)</f>
        <v>584.34158367015561</v>
      </c>
      <c r="G187" s="293"/>
      <c r="H187" s="295" t="s">
        <v>2</v>
      </c>
    </row>
    <row r="188" spans="1:8" x14ac:dyDescent="0.25">
      <c r="A188" s="285"/>
      <c r="B188" s="297">
        <v>664</v>
      </c>
      <c r="C188" s="293"/>
      <c r="D188" s="287" t="s">
        <v>718</v>
      </c>
      <c r="E188" s="295" t="s">
        <v>717</v>
      </c>
      <c r="F188" s="294">
        <f>VLOOKUP(E188,IN_01_26!$B$8:$E$635,4,FALSE)</f>
        <v>2713.7101281784189</v>
      </c>
      <c r="G188" s="293"/>
      <c r="H188" s="295" t="s">
        <v>2</v>
      </c>
    </row>
    <row r="189" spans="1:8" x14ac:dyDescent="0.25">
      <c r="A189" s="285"/>
      <c r="B189" s="297">
        <v>713</v>
      </c>
      <c r="C189" s="293"/>
      <c r="D189" s="287" t="s">
        <v>1353</v>
      </c>
      <c r="E189" s="295" t="s">
        <v>716</v>
      </c>
      <c r="F189" s="294">
        <f>VLOOKUP(E189,IN_01_26!$B$8:$E$635,4,FALSE)</f>
        <v>1524.938953202033</v>
      </c>
      <c r="G189" s="293"/>
      <c r="H189" s="295" t="s">
        <v>2</v>
      </c>
    </row>
    <row r="190" spans="1:8" ht="15" customHeight="1" x14ac:dyDescent="0.25">
      <c r="A190" s="286"/>
      <c r="B190" s="319" t="s">
        <v>715</v>
      </c>
      <c r="C190" s="319"/>
      <c r="D190" s="319"/>
      <c r="E190" s="295" t="s">
        <v>7</v>
      </c>
      <c r="F190" s="294" t="s">
        <v>6</v>
      </c>
      <c r="G190" s="296"/>
      <c r="H190" s="295" t="s">
        <v>5</v>
      </c>
    </row>
    <row r="191" spans="1:8" x14ac:dyDescent="0.25">
      <c r="A191" s="285"/>
      <c r="B191" s="297">
        <v>466</v>
      </c>
      <c r="C191" s="293"/>
      <c r="D191" s="287" t="s">
        <v>1330</v>
      </c>
      <c r="E191" s="295" t="s">
        <v>714</v>
      </c>
      <c r="F191" s="294">
        <f>VLOOKUP(E191,IN_01_26!$B$8:$E$635,4,FALSE)</f>
        <v>9020.0003901130221</v>
      </c>
      <c r="G191" s="293"/>
      <c r="H191" s="295" t="s">
        <v>2</v>
      </c>
    </row>
    <row r="192" spans="1:8" x14ac:dyDescent="0.25">
      <c r="A192" s="285"/>
      <c r="B192" s="297">
        <v>59</v>
      </c>
      <c r="C192" s="293"/>
      <c r="D192" s="287" t="s">
        <v>1331</v>
      </c>
      <c r="E192" s="295" t="s">
        <v>713</v>
      </c>
      <c r="F192" s="294">
        <f>VLOOKUP(E192,IN_01_26!$B$8:$E$635,4,FALSE)</f>
        <v>15300.333857783251</v>
      </c>
      <c r="G192" s="293"/>
      <c r="H192" s="295" t="s">
        <v>2</v>
      </c>
    </row>
    <row r="193" spans="1:8" x14ac:dyDescent="0.25">
      <c r="A193" s="285"/>
      <c r="B193" s="297">
        <v>467</v>
      </c>
      <c r="C193" s="293"/>
      <c r="D193" s="287" t="s">
        <v>1332</v>
      </c>
      <c r="E193" s="295" t="s">
        <v>712</v>
      </c>
      <c r="F193" s="294">
        <f>VLOOKUP(E193,IN_01_26!$B$8:$E$635,4,FALSE)</f>
        <v>19297.100417192534</v>
      </c>
      <c r="G193" s="293"/>
      <c r="H193" s="295" t="s">
        <v>2</v>
      </c>
    </row>
    <row r="194" spans="1:8" x14ac:dyDescent="0.25">
      <c r="A194" s="285"/>
      <c r="B194" s="297">
        <v>468</v>
      </c>
      <c r="C194" s="293"/>
      <c r="D194" s="287" t="s">
        <v>1333</v>
      </c>
      <c r="E194" s="295" t="s">
        <v>711</v>
      </c>
      <c r="F194" s="294">
        <f>VLOOKUP(E194,IN_01_26!$B$8:$E$635,4,FALSE)</f>
        <v>1672.9741914937413</v>
      </c>
      <c r="G194" s="293"/>
      <c r="H194" s="295" t="s">
        <v>2</v>
      </c>
    </row>
    <row r="195" spans="1:8" x14ac:dyDescent="0.25">
      <c r="A195" s="285"/>
      <c r="B195" s="297">
        <v>469</v>
      </c>
      <c r="C195" s="293"/>
      <c r="D195" s="287" t="s">
        <v>1334</v>
      </c>
      <c r="E195" s="295" t="s">
        <v>710</v>
      </c>
      <c r="F195" s="294">
        <f>VLOOKUP(E195,IN_01_26!$B$8:$E$635,4,FALSE)</f>
        <v>1218.7294658962994</v>
      </c>
      <c r="G195" s="293"/>
      <c r="H195" s="295" t="s">
        <v>2</v>
      </c>
    </row>
    <row r="196" spans="1:8" x14ac:dyDescent="0.25">
      <c r="A196" s="285"/>
      <c r="B196" s="297">
        <v>470</v>
      </c>
      <c r="C196" s="293"/>
      <c r="D196" s="287" t="s">
        <v>1335</v>
      </c>
      <c r="E196" s="295" t="s">
        <v>709</v>
      </c>
      <c r="F196" s="294">
        <f>VLOOKUP(E196,IN_01_26!$B$8:$E$635,4,FALSE)</f>
        <v>394.65432742524899</v>
      </c>
      <c r="G196" s="293"/>
      <c r="H196" s="295" t="s">
        <v>4</v>
      </c>
    </row>
    <row r="197" spans="1:8" x14ac:dyDescent="0.25">
      <c r="A197" s="285"/>
      <c r="B197" s="297"/>
      <c r="C197" s="293"/>
      <c r="D197" s="287" t="s">
        <v>1855</v>
      </c>
      <c r="E197" s="295" t="s">
        <v>1854</v>
      </c>
      <c r="F197" s="294">
        <f>VLOOKUP(E197,IN_01_26!$B$8:$E$635,4,FALSE)</f>
        <v>2485.6182591180318</v>
      </c>
      <c r="G197" s="293"/>
      <c r="H197" s="295" t="s">
        <v>4</v>
      </c>
    </row>
    <row r="198" spans="1:8" x14ac:dyDescent="0.25">
      <c r="A198" s="285"/>
      <c r="B198" s="297"/>
      <c r="C198" s="293"/>
      <c r="D198" s="287" t="s">
        <v>1857</v>
      </c>
      <c r="E198" s="295" t="s">
        <v>1856</v>
      </c>
      <c r="F198" s="294">
        <f>VLOOKUP(E198,IN_01_26!$B$8:$E$635,4,FALSE)</f>
        <v>1501.6848103792579</v>
      </c>
      <c r="G198" s="293"/>
      <c r="H198" s="295" t="s">
        <v>2</v>
      </c>
    </row>
    <row r="199" spans="1:8" ht="26.25" customHeight="1" x14ac:dyDescent="0.25">
      <c r="A199" s="285"/>
      <c r="B199" s="297">
        <v>646</v>
      </c>
      <c r="C199" s="293"/>
      <c r="D199" s="287" t="s">
        <v>1603</v>
      </c>
      <c r="E199" s="295" t="s">
        <v>708</v>
      </c>
      <c r="F199" s="294">
        <f>VLOOKUP(E199,IN_01_26!$B$8:$E$635,4,FALSE)</f>
        <v>55580.326937324397</v>
      </c>
      <c r="G199" s="293"/>
      <c r="H199" s="295" t="s">
        <v>2</v>
      </c>
    </row>
    <row r="200" spans="1:8" ht="15" customHeight="1" x14ac:dyDescent="0.25">
      <c r="A200" s="286"/>
      <c r="B200" s="319" t="s">
        <v>707</v>
      </c>
      <c r="C200" s="319"/>
      <c r="D200" s="319"/>
      <c r="E200" s="295" t="s">
        <v>7</v>
      </c>
      <c r="F200" s="294" t="s">
        <v>6</v>
      </c>
      <c r="G200" s="296"/>
      <c r="H200" s="295" t="s">
        <v>5</v>
      </c>
    </row>
    <row r="201" spans="1:8" x14ac:dyDescent="0.25">
      <c r="A201" s="285"/>
      <c r="B201" s="297">
        <v>480</v>
      </c>
      <c r="C201" s="293"/>
      <c r="D201" s="287" t="s">
        <v>1345</v>
      </c>
      <c r="E201" s="295" t="s">
        <v>706</v>
      </c>
      <c r="F201" s="294">
        <f>VLOOKUP(E201,IN_01_26!$B$8:$E$635,4,FALSE)</f>
        <v>173941.05422370942</v>
      </c>
      <c r="G201" s="293"/>
      <c r="H201" s="295" t="s">
        <v>2</v>
      </c>
    </row>
    <row r="202" spans="1:8" x14ac:dyDescent="0.25">
      <c r="A202" s="285"/>
      <c r="B202" s="297">
        <v>481</v>
      </c>
      <c r="C202" s="293"/>
      <c r="D202" s="287" t="s">
        <v>1346</v>
      </c>
      <c r="E202" s="295" t="s">
        <v>705</v>
      </c>
      <c r="F202" s="294">
        <f>VLOOKUP(E202,IN_01_26!$B$8:$E$635,4,FALSE)</f>
        <v>178170.86379475531</v>
      </c>
      <c r="G202" s="293"/>
      <c r="H202" s="295" t="s">
        <v>2</v>
      </c>
    </row>
    <row r="203" spans="1:8" x14ac:dyDescent="0.25">
      <c r="A203" s="285"/>
      <c r="B203" s="297">
        <v>62</v>
      </c>
      <c r="C203" s="293"/>
      <c r="D203" s="287" t="s">
        <v>1351</v>
      </c>
      <c r="E203" s="295" t="s">
        <v>704</v>
      </c>
      <c r="F203" s="294">
        <f>VLOOKUP(E203,IN_01_26!$B$8:$E$635,4,FALSE)</f>
        <v>2606025.1001528814</v>
      </c>
      <c r="G203" s="293"/>
      <c r="H203" s="295" t="s">
        <v>2</v>
      </c>
    </row>
    <row r="204" spans="1:8" ht="15" customHeight="1" x14ac:dyDescent="0.25">
      <c r="A204" s="286"/>
      <c r="B204" s="319" t="s">
        <v>703</v>
      </c>
      <c r="C204" s="319"/>
      <c r="D204" s="319"/>
      <c r="E204" s="295" t="s">
        <v>7</v>
      </c>
      <c r="F204" s="294" t="s">
        <v>6</v>
      </c>
      <c r="G204" s="296"/>
      <c r="H204" s="295" t="s">
        <v>5</v>
      </c>
    </row>
    <row r="205" spans="1:8" x14ac:dyDescent="0.25">
      <c r="A205" s="285"/>
      <c r="B205" s="297">
        <v>60</v>
      </c>
      <c r="C205" s="293"/>
      <c r="D205" s="287" t="s">
        <v>1336</v>
      </c>
      <c r="E205" s="295" t="s">
        <v>702</v>
      </c>
      <c r="F205" s="294">
        <f>VLOOKUP(E205,IN_01_26!$B$8:$E$635,4,FALSE)</f>
        <v>8832.6818668460419</v>
      </c>
      <c r="G205" s="293"/>
      <c r="H205" s="295" t="s">
        <v>2</v>
      </c>
    </row>
    <row r="206" spans="1:8" x14ac:dyDescent="0.25">
      <c r="A206" s="285"/>
      <c r="B206" s="297">
        <v>473</v>
      </c>
      <c r="C206" s="293"/>
      <c r="D206" s="287" t="s">
        <v>1337</v>
      </c>
      <c r="E206" s="295" t="s">
        <v>701</v>
      </c>
      <c r="F206" s="294">
        <f>VLOOKUP(E206,IN_01_26!$B$8:$E$635,4,FALSE)</f>
        <v>15143.279224939162</v>
      </c>
      <c r="G206" s="293"/>
      <c r="H206" s="295" t="s">
        <v>2</v>
      </c>
    </row>
    <row r="207" spans="1:8" ht="26.25" customHeight="1" x14ac:dyDescent="0.25">
      <c r="A207" s="285"/>
      <c r="B207" s="297">
        <v>474</v>
      </c>
      <c r="C207" s="293"/>
      <c r="D207" s="287" t="s">
        <v>1338</v>
      </c>
      <c r="E207" s="295" t="s">
        <v>700</v>
      </c>
      <c r="F207" s="294">
        <f>VLOOKUP(E207,IN_01_26!$B$8:$E$635,4,FALSE)</f>
        <v>82128.13559144763</v>
      </c>
      <c r="G207" s="293"/>
      <c r="H207" s="295" t="s">
        <v>2</v>
      </c>
    </row>
    <row r="208" spans="1:8" x14ac:dyDescent="0.25">
      <c r="A208" s="285"/>
      <c r="B208" s="297">
        <v>475</v>
      </c>
      <c r="C208" s="293"/>
      <c r="D208" s="287" t="s">
        <v>1339</v>
      </c>
      <c r="E208" s="295" t="s">
        <v>699</v>
      </c>
      <c r="F208" s="294">
        <f>VLOOKUP(E208,IN_01_26!$B$8:$E$635,4,FALSE)</f>
        <v>25268.564310277194</v>
      </c>
      <c r="G208" s="293"/>
      <c r="H208" s="295" t="s">
        <v>2</v>
      </c>
    </row>
    <row r="209" spans="1:8" x14ac:dyDescent="0.25">
      <c r="A209" s="285"/>
      <c r="B209" s="297">
        <v>476</v>
      </c>
      <c r="C209" s="293"/>
      <c r="D209" s="287" t="s">
        <v>1340</v>
      </c>
      <c r="E209" s="295" t="s">
        <v>698</v>
      </c>
      <c r="F209" s="294">
        <f>VLOOKUP(E209,IN_01_26!$B$8:$E$635,4,FALSE)</f>
        <v>106870.14976455105</v>
      </c>
      <c r="G209" s="293"/>
      <c r="H209" s="295" t="s">
        <v>2</v>
      </c>
    </row>
    <row r="210" spans="1:8" x14ac:dyDescent="0.25">
      <c r="A210" s="285"/>
      <c r="B210" s="297">
        <v>477</v>
      </c>
      <c r="C210" s="293"/>
      <c r="D210" s="287" t="s">
        <v>1341</v>
      </c>
      <c r="E210" s="295" t="s">
        <v>697</v>
      </c>
      <c r="F210" s="294">
        <f>VLOOKUP(E210,IN_01_26!$B$8:$E$635,4,FALSE)</f>
        <v>216907.24325893045</v>
      </c>
      <c r="G210" s="293"/>
      <c r="H210" s="295" t="s">
        <v>2</v>
      </c>
    </row>
    <row r="211" spans="1:8" ht="26.25" customHeight="1" x14ac:dyDescent="0.25">
      <c r="A211" s="285"/>
      <c r="B211" s="297">
        <v>478</v>
      </c>
      <c r="C211" s="293"/>
      <c r="D211" s="287" t="s">
        <v>1342</v>
      </c>
      <c r="E211" s="295" t="s">
        <v>696</v>
      </c>
      <c r="F211" s="294">
        <f>VLOOKUP(E211,IN_01_26!$B$8:$E$635,4,FALSE)</f>
        <v>3758.3116066442444</v>
      </c>
      <c r="G211" s="293"/>
      <c r="H211" s="295" t="s">
        <v>2</v>
      </c>
    </row>
    <row r="212" spans="1:8" x14ac:dyDescent="0.25">
      <c r="A212" s="285"/>
      <c r="B212" s="297">
        <v>61</v>
      </c>
      <c r="C212" s="293"/>
      <c r="D212" s="287" t="s">
        <v>1343</v>
      </c>
      <c r="E212" s="295" t="s">
        <v>695</v>
      </c>
      <c r="F212" s="294">
        <f>VLOOKUP(E212,IN_01_26!$B$8:$E$635,4,FALSE)</f>
        <v>6122.9810420105223</v>
      </c>
      <c r="G212" s="293"/>
      <c r="H212" s="295" t="s">
        <v>2</v>
      </c>
    </row>
    <row r="213" spans="1:8" x14ac:dyDescent="0.25">
      <c r="A213" s="285"/>
      <c r="B213" s="297">
        <v>479</v>
      </c>
      <c r="C213" s="293"/>
      <c r="D213" s="287" t="s">
        <v>1344</v>
      </c>
      <c r="E213" s="295" t="s">
        <v>694</v>
      </c>
      <c r="F213" s="294">
        <f>VLOOKUP(E213,IN_01_26!$B$8:$E$635,4,FALSE)</f>
        <v>4229.6409030646537</v>
      </c>
      <c r="G213" s="293"/>
      <c r="H213" s="295" t="s">
        <v>2</v>
      </c>
    </row>
    <row r="214" spans="1:8" ht="15" customHeight="1" x14ac:dyDescent="0.25">
      <c r="A214" s="286"/>
      <c r="B214" s="319" t="s">
        <v>693</v>
      </c>
      <c r="C214" s="319"/>
      <c r="D214" s="319"/>
      <c r="E214" s="295" t="s">
        <v>7</v>
      </c>
      <c r="F214" s="294" t="s">
        <v>6</v>
      </c>
      <c r="G214" s="296"/>
      <c r="H214" s="295" t="s">
        <v>5</v>
      </c>
    </row>
    <row r="215" spans="1:8" x14ac:dyDescent="0.25">
      <c r="A215" s="285"/>
      <c r="B215" s="297">
        <v>55</v>
      </c>
      <c r="C215" s="293"/>
      <c r="D215" s="287" t="s">
        <v>1913</v>
      </c>
      <c r="E215" s="295" t="s">
        <v>692</v>
      </c>
      <c r="F215" s="294">
        <f>VLOOKUP(E215,IN_01_26!$B$8:$E$635,4,FALSE)</f>
        <v>147206.74467825491</v>
      </c>
      <c r="G215" s="293"/>
      <c r="H215" s="295" t="s">
        <v>2</v>
      </c>
    </row>
    <row r="216" spans="1:8" x14ac:dyDescent="0.25">
      <c r="A216" s="285"/>
      <c r="B216" s="297">
        <v>454</v>
      </c>
      <c r="C216" s="293"/>
      <c r="D216" s="287" t="s">
        <v>1319</v>
      </c>
      <c r="E216" s="295" t="s">
        <v>691</v>
      </c>
      <c r="F216" s="294">
        <f>VLOOKUP(E216,IN_01_26!$B$8:$E$635,4,FALSE)</f>
        <v>186696.82355041057</v>
      </c>
      <c r="G216" s="293"/>
      <c r="H216" s="295" t="s">
        <v>2</v>
      </c>
    </row>
    <row r="217" spans="1:8" ht="15" customHeight="1" x14ac:dyDescent="0.25">
      <c r="A217" s="286"/>
      <c r="B217" s="319" t="s">
        <v>690</v>
      </c>
      <c r="C217" s="319"/>
      <c r="D217" s="319"/>
      <c r="E217" s="295" t="s">
        <v>7</v>
      </c>
      <c r="F217" s="294" t="s">
        <v>6</v>
      </c>
      <c r="G217" s="296"/>
      <c r="H217" s="295" t="s">
        <v>5</v>
      </c>
    </row>
    <row r="218" spans="1:8" x14ac:dyDescent="0.25">
      <c r="A218" s="285"/>
      <c r="B218" s="297">
        <v>462</v>
      </c>
      <c r="C218" s="293"/>
      <c r="D218" s="287" t="s">
        <v>1327</v>
      </c>
      <c r="E218" s="295" t="s">
        <v>689</v>
      </c>
      <c r="F218" s="294">
        <f>VLOOKUP(E218,IN_01_26!$B$8:$E$635,4,FALSE)</f>
        <v>778.91339658014522</v>
      </c>
      <c r="G218" s="293"/>
      <c r="H218" s="295" t="s">
        <v>2</v>
      </c>
    </row>
    <row r="219" spans="1:8" x14ac:dyDescent="0.25">
      <c r="A219" s="285"/>
      <c r="B219" s="297">
        <v>663</v>
      </c>
      <c r="C219" s="293"/>
      <c r="D219" s="287" t="s">
        <v>688</v>
      </c>
      <c r="E219" s="295" t="s">
        <v>687</v>
      </c>
      <c r="F219" s="294">
        <f>VLOOKUP(E219,IN_01_26!$B$8:$E$635,4,FALSE)</f>
        <v>577.53262664681233</v>
      </c>
      <c r="G219" s="293"/>
      <c r="H219" s="295" t="s">
        <v>2</v>
      </c>
    </row>
    <row r="220" spans="1:8" x14ac:dyDescent="0.25">
      <c r="A220" s="285"/>
      <c r="B220" s="297"/>
      <c r="C220" s="293"/>
      <c r="D220" s="287" t="s">
        <v>1859</v>
      </c>
      <c r="E220" s="295" t="s">
        <v>1858</v>
      </c>
      <c r="F220" s="294">
        <f>VLOOKUP(E220,IN_01_26!$B$8:$E$635,4,FALSE)</f>
        <v>1102.5664631046195</v>
      </c>
      <c r="G220" s="293"/>
      <c r="H220" s="295" t="s">
        <v>2</v>
      </c>
    </row>
    <row r="221" spans="1:8" x14ac:dyDescent="0.25">
      <c r="A221" s="285"/>
      <c r="B221" s="297"/>
      <c r="C221" s="293"/>
      <c r="D221" s="287" t="s">
        <v>1861</v>
      </c>
      <c r="E221" s="295" t="s">
        <v>1860</v>
      </c>
      <c r="F221" s="294">
        <f>VLOOKUP(E221,IN_01_26!$B$8:$E$635,4,FALSE)</f>
        <v>563.42560720386314</v>
      </c>
      <c r="G221" s="293"/>
      <c r="H221" s="295" t="s">
        <v>2</v>
      </c>
    </row>
    <row r="222" spans="1:8" ht="15" customHeight="1" x14ac:dyDescent="0.25">
      <c r="A222" s="286"/>
      <c r="B222" s="319" t="s">
        <v>686</v>
      </c>
      <c r="C222" s="319"/>
      <c r="D222" s="319"/>
      <c r="E222" s="295" t="s">
        <v>7</v>
      </c>
      <c r="F222" s="294" t="s">
        <v>6</v>
      </c>
      <c r="G222" s="296"/>
      <c r="H222" s="295" t="s">
        <v>5</v>
      </c>
    </row>
    <row r="223" spans="1:8" ht="26.25" customHeight="1" x14ac:dyDescent="0.25">
      <c r="A223" s="285"/>
      <c r="B223" s="297">
        <v>651</v>
      </c>
      <c r="C223" s="293"/>
      <c r="D223" s="287" t="s">
        <v>685</v>
      </c>
      <c r="E223" s="295" t="s">
        <v>684</v>
      </c>
      <c r="F223" s="294">
        <f>VLOOKUP(E223,IN_01_26!$B$8:$E$635,4,FALSE)</f>
        <v>716.33268820274463</v>
      </c>
      <c r="G223" s="293"/>
      <c r="H223" s="295" t="s">
        <v>2</v>
      </c>
    </row>
    <row r="224" spans="1:8" x14ac:dyDescent="0.25">
      <c r="A224" s="285"/>
      <c r="B224" s="297">
        <v>652</v>
      </c>
      <c r="C224" s="293"/>
      <c r="D224" s="287" t="s">
        <v>683</v>
      </c>
      <c r="E224" s="295" t="s">
        <v>682</v>
      </c>
      <c r="F224" s="294">
        <f>VLOOKUP(E224,IN_01_26!$B$8:$E$635,4,FALSE)</f>
        <v>1955.0838482878687</v>
      </c>
      <c r="G224" s="293"/>
      <c r="H224" s="295" t="s">
        <v>2</v>
      </c>
    </row>
    <row r="225" spans="1:8" x14ac:dyDescent="0.25">
      <c r="A225" s="285"/>
      <c r="B225" s="297">
        <v>659</v>
      </c>
      <c r="C225" s="293"/>
      <c r="D225" s="287" t="s">
        <v>681</v>
      </c>
      <c r="E225" s="295" t="s">
        <v>680</v>
      </c>
      <c r="F225" s="294">
        <f>VLOOKUP(E225,IN_01_26!$B$8:$E$635,4,FALSE)</f>
        <v>267.99685805026513</v>
      </c>
      <c r="G225" s="293"/>
      <c r="H225" s="295" t="s">
        <v>2</v>
      </c>
    </row>
    <row r="226" spans="1:8" x14ac:dyDescent="0.25">
      <c r="A226" s="285"/>
      <c r="B226" s="297">
        <v>660</v>
      </c>
      <c r="C226" s="293"/>
      <c r="D226" s="287" t="s">
        <v>679</v>
      </c>
      <c r="E226" s="295" t="s">
        <v>678</v>
      </c>
      <c r="F226" s="294">
        <f>VLOOKUP(E226,IN_01_26!$B$8:$E$635,4,FALSE)</f>
        <v>1763.9020648380772</v>
      </c>
      <c r="G226" s="293"/>
      <c r="H226" s="295" t="s">
        <v>2</v>
      </c>
    </row>
    <row r="227" spans="1:8" x14ac:dyDescent="0.25">
      <c r="A227" s="285"/>
      <c r="B227" s="297">
        <v>661</v>
      </c>
      <c r="C227" s="293"/>
      <c r="D227" s="287" t="s">
        <v>677</v>
      </c>
      <c r="E227" s="295" t="s">
        <v>676</v>
      </c>
      <c r="F227" s="294">
        <f>VLOOKUP(E227,IN_01_26!$B$8:$E$635,4,FALSE)</f>
        <v>1837.4456950915942</v>
      </c>
      <c r="G227" s="293"/>
      <c r="H227" s="295" t="s">
        <v>2</v>
      </c>
    </row>
    <row r="228" spans="1:8" ht="26.25" customHeight="1" x14ac:dyDescent="0.25">
      <c r="A228" s="286"/>
      <c r="B228" s="319" t="s">
        <v>675</v>
      </c>
      <c r="C228" s="319"/>
      <c r="D228" s="319"/>
      <c r="E228" s="295" t="s">
        <v>7</v>
      </c>
      <c r="F228" s="294" t="s">
        <v>6</v>
      </c>
      <c r="G228" s="296"/>
      <c r="H228" s="295" t="s">
        <v>5</v>
      </c>
    </row>
    <row r="229" spans="1:8" x14ac:dyDescent="0.25">
      <c r="A229" s="285"/>
      <c r="B229" s="297">
        <v>714</v>
      </c>
      <c r="C229" s="293"/>
      <c r="D229" s="287" t="s">
        <v>1354</v>
      </c>
      <c r="E229" s="295" t="s">
        <v>1206</v>
      </c>
      <c r="F229" s="294">
        <f>VLOOKUP(E229,IN_01_26!$B$8:$E$635,4,FALSE)</f>
        <v>5235.7018662756318</v>
      </c>
      <c r="G229" s="293"/>
      <c r="H229" s="295" t="s">
        <v>2</v>
      </c>
    </row>
    <row r="230" spans="1:8" ht="18" customHeight="1" x14ac:dyDescent="0.25">
      <c r="A230" s="320" t="s">
        <v>674</v>
      </c>
      <c r="B230" s="320"/>
      <c r="C230" s="320"/>
      <c r="D230" s="320"/>
      <c r="E230" s="319"/>
      <c r="F230" s="319"/>
      <c r="G230" s="319"/>
      <c r="H230" s="319"/>
    </row>
    <row r="231" spans="1:8" ht="15" customHeight="1" x14ac:dyDescent="0.25">
      <c r="A231" s="286"/>
      <c r="B231" s="319" t="s">
        <v>673</v>
      </c>
      <c r="C231" s="319"/>
      <c r="D231" s="319"/>
      <c r="E231" s="295" t="s">
        <v>7</v>
      </c>
      <c r="F231" s="294" t="s">
        <v>6</v>
      </c>
      <c r="G231" s="296"/>
      <c r="H231" s="295" t="s">
        <v>5</v>
      </c>
    </row>
    <row r="232" spans="1:8" x14ac:dyDescent="0.25">
      <c r="A232" s="285"/>
      <c r="B232" s="297">
        <v>158</v>
      </c>
      <c r="C232" s="293"/>
      <c r="D232" s="287" t="s">
        <v>1427</v>
      </c>
      <c r="E232" s="295" t="s">
        <v>672</v>
      </c>
      <c r="F232" s="294">
        <f>VLOOKUP(E232,IN_01_26!$B$8:$E$635,4,FALSE)</f>
        <v>2654.8608078168813</v>
      </c>
      <c r="G232" s="293"/>
      <c r="H232" s="295" t="s">
        <v>2</v>
      </c>
    </row>
    <row r="233" spans="1:8" x14ac:dyDescent="0.25">
      <c r="A233" s="285"/>
      <c r="B233" s="297">
        <v>490</v>
      </c>
      <c r="C233" s="293"/>
      <c r="D233" s="287" t="s">
        <v>1429</v>
      </c>
      <c r="E233" s="295" t="s">
        <v>671</v>
      </c>
      <c r="F233" s="294">
        <f>VLOOKUP(E233,IN_01_26!$B$8:$E$635,4,FALSE)</f>
        <v>7111.8643729251562</v>
      </c>
      <c r="G233" s="293"/>
      <c r="H233" s="295" t="s">
        <v>117</v>
      </c>
    </row>
    <row r="234" spans="1:8" x14ac:dyDescent="0.25">
      <c r="A234" s="285"/>
      <c r="B234" s="297">
        <v>623</v>
      </c>
      <c r="C234" s="293"/>
      <c r="D234" s="287" t="s">
        <v>1430</v>
      </c>
      <c r="E234" s="295" t="s">
        <v>670</v>
      </c>
      <c r="F234" s="294">
        <f>VLOOKUP(E234,IN_01_26!$B$8:$E$635,4,FALSE)</f>
        <v>5468.0131221109932</v>
      </c>
      <c r="G234" s="293"/>
      <c r="H234" s="295" t="s">
        <v>2</v>
      </c>
    </row>
    <row r="235" spans="1:8" ht="26.25" customHeight="1" x14ac:dyDescent="0.25">
      <c r="A235" s="285"/>
      <c r="B235" s="297">
        <v>625</v>
      </c>
      <c r="C235" s="293"/>
      <c r="D235" s="287" t="s">
        <v>1431</v>
      </c>
      <c r="E235" s="295" t="s">
        <v>669</v>
      </c>
      <c r="F235" s="294">
        <f>VLOOKUP(E235,IN_01_26!$B$8:$E$635,4,FALSE)</f>
        <v>7154.7580320430643</v>
      </c>
      <c r="G235" s="293"/>
      <c r="H235" s="295" t="s">
        <v>2</v>
      </c>
    </row>
    <row r="236" spans="1:8" ht="15" customHeight="1" x14ac:dyDescent="0.25">
      <c r="A236" s="286"/>
      <c r="B236" s="319" t="s">
        <v>668</v>
      </c>
      <c r="C236" s="319"/>
      <c r="D236" s="319"/>
      <c r="E236" s="295" t="s">
        <v>7</v>
      </c>
      <c r="F236" s="294" t="s">
        <v>6</v>
      </c>
      <c r="G236" s="296"/>
      <c r="H236" s="295" t="s">
        <v>5</v>
      </c>
    </row>
    <row r="237" spans="1:8" ht="26.25" customHeight="1" x14ac:dyDescent="0.25">
      <c r="A237" s="285"/>
      <c r="B237" s="297">
        <v>159</v>
      </c>
      <c r="C237" s="293"/>
      <c r="D237" s="287" t="s">
        <v>1428</v>
      </c>
      <c r="E237" s="295" t="s">
        <v>667</v>
      </c>
      <c r="F237" s="294">
        <f>VLOOKUP(E237,IN_01_26!$B$8:$E$635,4,FALSE)</f>
        <v>2133.8617371070945</v>
      </c>
      <c r="G237" s="293"/>
      <c r="H237" s="295" t="s">
        <v>580</v>
      </c>
    </row>
    <row r="238" spans="1:8" ht="26.25" customHeight="1" x14ac:dyDescent="0.25">
      <c r="A238" s="320" t="s">
        <v>666</v>
      </c>
      <c r="B238" s="320"/>
      <c r="C238" s="320"/>
      <c r="D238" s="320"/>
      <c r="E238" s="319"/>
      <c r="F238" s="319"/>
      <c r="G238" s="319"/>
      <c r="H238" s="319"/>
    </row>
    <row r="239" spans="1:8" ht="15" customHeight="1" x14ac:dyDescent="0.25">
      <c r="A239" s="286"/>
      <c r="B239" s="319" t="s">
        <v>665</v>
      </c>
      <c r="C239" s="319"/>
      <c r="D239" s="319"/>
      <c r="E239" s="295" t="s">
        <v>7</v>
      </c>
      <c r="F239" s="294" t="s">
        <v>6</v>
      </c>
      <c r="G239" s="296"/>
      <c r="H239" s="295" t="s">
        <v>5</v>
      </c>
    </row>
    <row r="240" spans="1:8" x14ac:dyDescent="0.25">
      <c r="A240" s="285"/>
      <c r="B240" s="297">
        <v>495</v>
      </c>
      <c r="C240" s="293"/>
      <c r="D240" s="287" t="s">
        <v>1914</v>
      </c>
      <c r="E240" s="295" t="s">
        <v>664</v>
      </c>
      <c r="F240" s="294">
        <f>VLOOKUP(E240,IN_01_26!$B$8:$E$635,4,FALSE)</f>
        <v>23804.886072162713</v>
      </c>
      <c r="G240" s="293"/>
      <c r="H240" s="295" t="s">
        <v>2</v>
      </c>
    </row>
    <row r="241" spans="1:8" x14ac:dyDescent="0.25">
      <c r="A241" s="285"/>
      <c r="B241" s="297">
        <v>163</v>
      </c>
      <c r="C241" s="293"/>
      <c r="D241" s="287" t="s">
        <v>1438</v>
      </c>
      <c r="E241" s="295" t="s">
        <v>663</v>
      </c>
      <c r="F241" s="294">
        <f>VLOOKUP(E241,IN_01_26!$B$8:$E$635,4,FALSE)</f>
        <v>323910.6428254433</v>
      </c>
      <c r="G241" s="293"/>
      <c r="H241" s="295" t="s">
        <v>2</v>
      </c>
    </row>
    <row r="242" spans="1:8" ht="15" customHeight="1" x14ac:dyDescent="0.25">
      <c r="A242" s="286"/>
      <c r="B242" s="319" t="s">
        <v>662</v>
      </c>
      <c r="C242" s="319"/>
      <c r="D242" s="319"/>
      <c r="E242" s="295" t="s">
        <v>7</v>
      </c>
      <c r="F242" s="294" t="s">
        <v>6</v>
      </c>
      <c r="G242" s="296"/>
      <c r="H242" s="295" t="s">
        <v>5</v>
      </c>
    </row>
    <row r="243" spans="1:8" ht="26.25" customHeight="1" x14ac:dyDescent="0.25">
      <c r="A243" s="285"/>
      <c r="B243" s="297">
        <v>164</v>
      </c>
      <c r="C243" s="293"/>
      <c r="D243" s="287" t="s">
        <v>1439</v>
      </c>
      <c r="E243" s="295" t="s">
        <v>661</v>
      </c>
      <c r="F243" s="294">
        <f>VLOOKUP(E243,IN_01_26!$B$8:$E$635,4,FALSE)</f>
        <v>395173.9795531191</v>
      </c>
      <c r="G243" s="293"/>
      <c r="H243" s="295" t="s">
        <v>2</v>
      </c>
    </row>
    <row r="244" spans="1:8" ht="15" customHeight="1" x14ac:dyDescent="0.25">
      <c r="A244" s="286"/>
      <c r="B244" s="319" t="s">
        <v>660</v>
      </c>
      <c r="C244" s="319"/>
      <c r="D244" s="319"/>
      <c r="E244" s="295" t="s">
        <v>7</v>
      </c>
      <c r="F244" s="294" t="s">
        <v>6</v>
      </c>
      <c r="G244" s="296"/>
      <c r="H244" s="295" t="s">
        <v>5</v>
      </c>
    </row>
    <row r="245" spans="1:8" ht="26.25" customHeight="1" x14ac:dyDescent="0.25">
      <c r="A245" s="285"/>
      <c r="B245" s="297">
        <v>492</v>
      </c>
      <c r="C245" s="293"/>
      <c r="D245" s="287" t="s">
        <v>1915</v>
      </c>
      <c r="E245" s="295" t="s">
        <v>659</v>
      </c>
      <c r="F245" s="294">
        <f>VLOOKUP(E245,IN_01_26!$B$8:$E$635,4,FALSE)</f>
        <v>49943.661973713592</v>
      </c>
      <c r="G245" s="293"/>
      <c r="H245" s="295" t="s">
        <v>119</v>
      </c>
    </row>
    <row r="246" spans="1:8" x14ac:dyDescent="0.25">
      <c r="A246" s="285"/>
      <c r="B246" s="297">
        <v>494</v>
      </c>
      <c r="C246" s="293"/>
      <c r="D246" s="287" t="s">
        <v>1432</v>
      </c>
      <c r="E246" s="295" t="s">
        <v>658</v>
      </c>
      <c r="F246" s="294">
        <f>VLOOKUP(E246,IN_01_26!$B$8:$E$635,4,FALSE)</f>
        <v>1464.2650991398427</v>
      </c>
      <c r="G246" s="293"/>
      <c r="H246" s="295" t="s">
        <v>4</v>
      </c>
    </row>
    <row r="247" spans="1:8" x14ac:dyDescent="0.25">
      <c r="A247" s="285"/>
      <c r="B247" s="297">
        <v>160</v>
      </c>
      <c r="C247" s="293"/>
      <c r="D247" s="287" t="s">
        <v>1916</v>
      </c>
      <c r="E247" s="295" t="s">
        <v>657</v>
      </c>
      <c r="F247" s="294">
        <f>VLOOKUP(E247,IN_01_26!$B$8:$E$635,4,FALSE)</f>
        <v>13113.498064901672</v>
      </c>
      <c r="G247" s="293"/>
      <c r="H247" s="295" t="s">
        <v>4</v>
      </c>
    </row>
    <row r="248" spans="1:8" x14ac:dyDescent="0.25">
      <c r="A248" s="285"/>
      <c r="B248" s="297"/>
      <c r="C248" s="293"/>
      <c r="D248" s="287" t="s">
        <v>1444</v>
      </c>
      <c r="E248" s="295" t="s">
        <v>1060</v>
      </c>
      <c r="F248" s="294">
        <f>VLOOKUP(E248,IN_01_26!$B$8:$E$635,4,FALSE)</f>
        <v>11386.773995301284</v>
      </c>
      <c r="G248" s="293"/>
      <c r="H248" s="295" t="s">
        <v>4</v>
      </c>
    </row>
    <row r="249" spans="1:8" x14ac:dyDescent="0.25">
      <c r="A249" s="285"/>
      <c r="B249" s="297"/>
      <c r="C249" s="293"/>
      <c r="D249" s="287" t="s">
        <v>1445</v>
      </c>
      <c r="E249" s="295" t="s">
        <v>1202</v>
      </c>
      <c r="F249" s="294">
        <f>VLOOKUP(E249,IN_01_26!$B$8:$E$635,4,FALSE)</f>
        <v>16356.667072588374</v>
      </c>
      <c r="G249" s="293"/>
      <c r="H249" s="295" t="s">
        <v>4</v>
      </c>
    </row>
    <row r="250" spans="1:8" ht="26.25" customHeight="1" x14ac:dyDescent="0.25">
      <c r="A250" s="285"/>
      <c r="B250" s="297">
        <v>499</v>
      </c>
      <c r="C250" s="293"/>
      <c r="D250" s="287" t="s">
        <v>1179</v>
      </c>
      <c r="E250" s="295" t="s">
        <v>656</v>
      </c>
      <c r="F250" s="294">
        <f>VLOOKUP(E250,IN_01_26!$B$8:$E$635,4,FALSE)</f>
        <v>10453.916717571801</v>
      </c>
      <c r="G250" s="293"/>
      <c r="H250" s="295" t="s">
        <v>4</v>
      </c>
    </row>
    <row r="251" spans="1:8" x14ac:dyDescent="0.25">
      <c r="A251" s="285"/>
      <c r="B251" s="297">
        <v>169</v>
      </c>
      <c r="C251" s="293"/>
      <c r="D251" s="287" t="s">
        <v>1446</v>
      </c>
      <c r="E251" s="295" t="s">
        <v>655</v>
      </c>
      <c r="F251" s="294">
        <f>VLOOKUP(E251,IN_01_26!$B$8:$E$635,4,FALSE)</f>
        <v>11893.101476643815</v>
      </c>
      <c r="G251" s="293"/>
      <c r="H251" s="295" t="s">
        <v>4</v>
      </c>
    </row>
    <row r="252" spans="1:8" ht="26.25" customHeight="1" x14ac:dyDescent="0.25">
      <c r="A252" s="285"/>
      <c r="B252" s="297">
        <v>170</v>
      </c>
      <c r="C252" s="293"/>
      <c r="D252" s="287" t="s">
        <v>1447</v>
      </c>
      <c r="E252" s="295" t="s">
        <v>654</v>
      </c>
      <c r="F252" s="294">
        <f>VLOOKUP(E252,IN_01_26!$B$8:$E$635,4,FALSE)</f>
        <v>16956.792089378374</v>
      </c>
      <c r="G252" s="293"/>
      <c r="H252" s="295" t="s">
        <v>4</v>
      </c>
    </row>
    <row r="253" spans="1:8" s="282" customFormat="1" ht="19.5" customHeight="1" x14ac:dyDescent="0.25">
      <c r="A253" s="288"/>
      <c r="B253" s="297">
        <v>502</v>
      </c>
      <c r="C253" s="293"/>
      <c r="D253" s="287" t="s">
        <v>1451</v>
      </c>
      <c r="E253" s="295" t="s">
        <v>653</v>
      </c>
      <c r="F253" s="294">
        <f>VLOOKUP(E253,IN_01_26!$B$8:$E$635,4,FALSE)</f>
        <v>3818.4242751373076</v>
      </c>
      <c r="G253" s="293"/>
      <c r="H253" s="295" t="s">
        <v>2</v>
      </c>
    </row>
    <row r="254" spans="1:8" s="282" customFormat="1" ht="20.25" customHeight="1" x14ac:dyDescent="0.25">
      <c r="A254" s="288"/>
      <c r="B254" s="297">
        <v>503</v>
      </c>
      <c r="C254" s="293"/>
      <c r="D254" s="287" t="s">
        <v>1452</v>
      </c>
      <c r="E254" s="295" t="s">
        <v>652</v>
      </c>
      <c r="F254" s="294">
        <f>VLOOKUP(E254,IN_01_26!$B$8:$E$635,4,FALSE)</f>
        <v>6068.8169297654031</v>
      </c>
      <c r="G254" s="293"/>
      <c r="H254" s="295" t="s">
        <v>2</v>
      </c>
    </row>
    <row r="255" spans="1:8" s="282" customFormat="1" ht="18.75" customHeight="1" x14ac:dyDescent="0.25">
      <c r="A255" s="288"/>
      <c r="B255" s="297">
        <v>504</v>
      </c>
      <c r="C255" s="293"/>
      <c r="D255" s="287" t="s">
        <v>1453</v>
      </c>
      <c r="E255" s="295" t="s">
        <v>651</v>
      </c>
      <c r="F255" s="294">
        <f>VLOOKUP(E255,IN_01_26!$B$8:$E$635,4,FALSE)</f>
        <v>8227.5059828015746</v>
      </c>
      <c r="G255" s="293"/>
      <c r="H255" s="295" t="s">
        <v>2</v>
      </c>
    </row>
    <row r="256" spans="1:8" ht="27" customHeight="1" x14ac:dyDescent="0.25">
      <c r="A256" s="285"/>
      <c r="B256" s="297">
        <v>702</v>
      </c>
      <c r="C256" s="293"/>
      <c r="D256" s="287" t="s">
        <v>650</v>
      </c>
      <c r="E256" s="295" t="s">
        <v>649</v>
      </c>
      <c r="F256" s="294">
        <f>VLOOKUP(E256,IN_01_26!$B$8:$E$635,4,FALSE)</f>
        <v>12667.173548193559</v>
      </c>
      <c r="G256" s="293"/>
      <c r="H256" s="295" t="s">
        <v>2</v>
      </c>
    </row>
    <row r="257" spans="1:8" s="282" customFormat="1" x14ac:dyDescent="0.25">
      <c r="A257" s="288"/>
      <c r="B257" s="297">
        <v>506</v>
      </c>
      <c r="C257" s="293"/>
      <c r="D257" s="287" t="s">
        <v>1455</v>
      </c>
      <c r="E257" s="295" t="s">
        <v>648</v>
      </c>
      <c r="F257" s="294">
        <f>VLOOKUP(E257,IN_01_26!$B$8:$E$635,4,FALSE)</f>
        <v>10315.715029522447</v>
      </c>
      <c r="G257" s="293"/>
      <c r="H257" s="295" t="s">
        <v>2</v>
      </c>
    </row>
    <row r="258" spans="1:8" s="282" customFormat="1" x14ac:dyDescent="0.25">
      <c r="A258" s="288"/>
      <c r="B258" s="297">
        <v>507</v>
      </c>
      <c r="C258" s="293"/>
      <c r="D258" s="287" t="s">
        <v>1456</v>
      </c>
      <c r="E258" s="295" t="s">
        <v>647</v>
      </c>
      <c r="F258" s="294">
        <f>VLOOKUP(E258,IN_01_26!$B$8:$E$635,4,FALSE)</f>
        <v>9155.4026613624083</v>
      </c>
      <c r="G258" s="293"/>
      <c r="H258" s="295" t="s">
        <v>2</v>
      </c>
    </row>
    <row r="259" spans="1:8" s="282" customFormat="1" x14ac:dyDescent="0.25">
      <c r="A259" s="288"/>
      <c r="B259" s="297">
        <v>508</v>
      </c>
      <c r="C259" s="293"/>
      <c r="D259" s="287" t="s">
        <v>1457</v>
      </c>
      <c r="E259" s="295" t="s">
        <v>646</v>
      </c>
      <c r="F259" s="294">
        <f>VLOOKUP(E259,IN_01_26!$B$8:$E$635,4,FALSE)</f>
        <v>1570.1997671104161</v>
      </c>
      <c r="G259" s="293"/>
      <c r="H259" s="295" t="s">
        <v>2</v>
      </c>
    </row>
    <row r="260" spans="1:8" s="282" customFormat="1" x14ac:dyDescent="0.25">
      <c r="A260" s="288"/>
      <c r="B260" s="297">
        <v>509</v>
      </c>
      <c r="C260" s="293"/>
      <c r="D260" s="287" t="s">
        <v>1458</v>
      </c>
      <c r="E260" s="295" t="s">
        <v>645</v>
      </c>
      <c r="F260" s="294">
        <f>VLOOKUP(E260,IN_01_26!$B$8:$E$635,4,FALSE)</f>
        <v>2579.8702958618733</v>
      </c>
      <c r="G260" s="293"/>
      <c r="H260" s="295" t="s">
        <v>2</v>
      </c>
    </row>
    <row r="261" spans="1:8" s="282" customFormat="1" x14ac:dyDescent="0.25">
      <c r="A261" s="288"/>
      <c r="B261" s="297">
        <v>510</v>
      </c>
      <c r="C261" s="293"/>
      <c r="D261" s="287" t="s">
        <v>1459</v>
      </c>
      <c r="E261" s="295" t="s">
        <v>644</v>
      </c>
      <c r="F261" s="294">
        <f>VLOOKUP(E261,IN_01_26!$B$8:$E$635,4,FALSE)</f>
        <v>1627.4151207145387</v>
      </c>
      <c r="G261" s="293"/>
      <c r="H261" s="295" t="s">
        <v>2</v>
      </c>
    </row>
    <row r="262" spans="1:8" x14ac:dyDescent="0.25">
      <c r="A262" s="285"/>
      <c r="B262" s="297">
        <v>1123</v>
      </c>
      <c r="C262" s="293"/>
      <c r="D262" s="287" t="s">
        <v>1917</v>
      </c>
      <c r="E262" s="295" t="s">
        <v>643</v>
      </c>
      <c r="F262" s="294">
        <f>VLOOKUP(E262,IN_01_26!$B$8:$E$635,4,FALSE)</f>
        <v>430.40326843077798</v>
      </c>
      <c r="G262" s="293"/>
      <c r="H262" s="295" t="s">
        <v>2</v>
      </c>
    </row>
    <row r="263" spans="1:8" x14ac:dyDescent="0.25">
      <c r="A263" s="285"/>
      <c r="B263" s="297">
        <v>1124</v>
      </c>
      <c r="C263" s="293"/>
      <c r="D263" s="287" t="s">
        <v>1461</v>
      </c>
      <c r="E263" s="295" t="s">
        <v>642</v>
      </c>
      <c r="F263" s="294">
        <f>VLOOKUP(E263,IN_01_26!$B$8:$E$635,4,FALSE)</f>
        <v>798.04109059116729</v>
      </c>
      <c r="G263" s="293"/>
      <c r="H263" s="295" t="s">
        <v>2</v>
      </c>
    </row>
    <row r="264" spans="1:8" x14ac:dyDescent="0.25">
      <c r="A264" s="285"/>
      <c r="B264" s="297">
        <v>1125</v>
      </c>
      <c r="C264" s="293"/>
      <c r="D264" s="287" t="s">
        <v>1462</v>
      </c>
      <c r="E264" s="295" t="s">
        <v>641</v>
      </c>
      <c r="F264" s="294">
        <f>VLOOKUP(E264,IN_01_26!$B$8:$E$635,4,FALSE)</f>
        <v>10113.133241151691</v>
      </c>
      <c r="G264" s="293"/>
      <c r="H264" s="295" t="s">
        <v>2</v>
      </c>
    </row>
    <row r="265" spans="1:8" x14ac:dyDescent="0.25">
      <c r="A265" s="285"/>
      <c r="B265" s="297">
        <v>1126</v>
      </c>
      <c r="C265" s="293"/>
      <c r="D265" s="287" t="s">
        <v>1463</v>
      </c>
      <c r="E265" s="295" t="s">
        <v>640</v>
      </c>
      <c r="F265" s="294">
        <f>VLOOKUP(E265,IN_01_26!$B$8:$E$635,4,FALSE)</f>
        <v>62603.333438158224</v>
      </c>
      <c r="G265" s="293"/>
      <c r="H265" s="295" t="s">
        <v>2</v>
      </c>
    </row>
    <row r="266" spans="1:8" x14ac:dyDescent="0.25">
      <c r="A266" s="285"/>
      <c r="B266" s="297">
        <v>1127</v>
      </c>
      <c r="C266" s="293"/>
      <c r="D266" s="287" t="s">
        <v>1464</v>
      </c>
      <c r="E266" s="295" t="s">
        <v>639</v>
      </c>
      <c r="F266" s="294">
        <f>VLOOKUP(E266,IN_01_26!$B$8:$E$635,4,FALSE)</f>
        <v>71585.195377901153</v>
      </c>
      <c r="G266" s="293"/>
      <c r="H266" s="295" t="s">
        <v>2</v>
      </c>
    </row>
    <row r="267" spans="1:8" x14ac:dyDescent="0.25">
      <c r="A267" s="285"/>
      <c r="B267" s="297">
        <v>1128</v>
      </c>
      <c r="C267" s="293"/>
      <c r="D267" s="287" t="s">
        <v>1465</v>
      </c>
      <c r="E267" s="295" t="s">
        <v>638</v>
      </c>
      <c r="F267" s="294">
        <f>VLOOKUP(E267,IN_01_26!$B$8:$E$635,4,FALSE)</f>
        <v>132006.26270149113</v>
      </c>
      <c r="G267" s="293"/>
      <c r="H267" s="295" t="s">
        <v>2</v>
      </c>
    </row>
    <row r="268" spans="1:8" x14ac:dyDescent="0.25">
      <c r="A268" s="285"/>
      <c r="B268" s="297">
        <v>1129</v>
      </c>
      <c r="C268" s="293"/>
      <c r="D268" s="287" t="s">
        <v>1466</v>
      </c>
      <c r="E268" s="295" t="s">
        <v>637</v>
      </c>
      <c r="F268" s="294">
        <f>VLOOKUP(E268,IN_01_26!$B$8:$E$635,4,FALSE)</f>
        <v>1441.7298951202649</v>
      </c>
      <c r="G268" s="293"/>
      <c r="H268" s="295" t="s">
        <v>2</v>
      </c>
    </row>
    <row r="269" spans="1:8" x14ac:dyDescent="0.25">
      <c r="A269" s="285"/>
      <c r="B269" s="297">
        <v>1130</v>
      </c>
      <c r="C269" s="293"/>
      <c r="D269" s="287" t="s">
        <v>1467</v>
      </c>
      <c r="E269" s="295" t="s">
        <v>636</v>
      </c>
      <c r="F269" s="294">
        <f>VLOOKUP(E269,IN_01_26!$B$8:$E$635,4,FALSE)</f>
        <v>742.5496531812787</v>
      </c>
      <c r="G269" s="293"/>
      <c r="H269" s="295" t="s">
        <v>2</v>
      </c>
    </row>
    <row r="270" spans="1:8" x14ac:dyDescent="0.25">
      <c r="A270" s="288"/>
      <c r="B270" s="297">
        <v>1131</v>
      </c>
      <c r="C270" s="293"/>
      <c r="D270" s="287" t="s">
        <v>1468</v>
      </c>
      <c r="E270" s="295" t="s">
        <v>635</v>
      </c>
      <c r="F270" s="294">
        <f>VLOOKUP(E270,IN_01_26!$B$8:$E$635,4,FALSE)</f>
        <v>9592.3957213019803</v>
      </c>
      <c r="G270" s="293"/>
      <c r="H270" s="295" t="s">
        <v>2</v>
      </c>
    </row>
    <row r="271" spans="1:8" ht="15" customHeight="1" x14ac:dyDescent="0.25">
      <c r="A271" s="286"/>
      <c r="B271" s="319" t="s">
        <v>634</v>
      </c>
      <c r="C271" s="319"/>
      <c r="D271" s="319"/>
      <c r="E271" s="295" t="s">
        <v>7</v>
      </c>
      <c r="F271" s="294" t="s">
        <v>6</v>
      </c>
      <c r="G271" s="296"/>
      <c r="H271" s="295" t="s">
        <v>5</v>
      </c>
    </row>
    <row r="272" spans="1:8" x14ac:dyDescent="0.25">
      <c r="A272" s="285"/>
      <c r="B272" s="297">
        <v>165</v>
      </c>
      <c r="C272" s="293"/>
      <c r="D272" s="287" t="s">
        <v>1440</v>
      </c>
      <c r="E272" s="295" t="s">
        <v>633</v>
      </c>
      <c r="F272" s="294">
        <f>VLOOKUP(E272,IN_01_26!$B$8:$E$635,4,FALSE)</f>
        <v>301613.48130404257</v>
      </c>
      <c r="G272" s="293"/>
      <c r="H272" s="295" t="s">
        <v>2</v>
      </c>
    </row>
    <row r="273" spans="1:8" ht="15" customHeight="1" x14ac:dyDescent="0.25">
      <c r="A273" s="286"/>
      <c r="B273" s="319" t="s">
        <v>632</v>
      </c>
      <c r="C273" s="319"/>
      <c r="D273" s="319"/>
      <c r="E273" s="295" t="s">
        <v>7</v>
      </c>
      <c r="F273" s="294" t="s">
        <v>6</v>
      </c>
      <c r="G273" s="296"/>
      <c r="H273" s="295" t="s">
        <v>5</v>
      </c>
    </row>
    <row r="274" spans="1:8" x14ac:dyDescent="0.25">
      <c r="A274" s="285"/>
      <c r="B274" s="297">
        <v>496</v>
      </c>
      <c r="C274" s="293"/>
      <c r="D274" s="287" t="s">
        <v>1434</v>
      </c>
      <c r="E274" s="295" t="s">
        <v>631</v>
      </c>
      <c r="F274" s="294">
        <f>VLOOKUP(E274,IN_01_26!$B$8:$E$635,4,FALSE)</f>
        <v>6067.0339517970142</v>
      </c>
      <c r="G274" s="293"/>
      <c r="H274" s="295" t="s">
        <v>2</v>
      </c>
    </row>
    <row r="275" spans="1:8" x14ac:dyDescent="0.25">
      <c r="A275" s="285"/>
      <c r="B275" s="297">
        <v>500</v>
      </c>
      <c r="C275" s="293"/>
      <c r="D275" s="287" t="s">
        <v>1448</v>
      </c>
      <c r="E275" s="295" t="s">
        <v>630</v>
      </c>
      <c r="F275" s="294">
        <f>VLOOKUP(E275,IN_01_26!$B$8:$E$635,4,FALSE)</f>
        <v>1732.7562058455296</v>
      </c>
      <c r="G275" s="293"/>
      <c r="H275" s="295" t="s">
        <v>2</v>
      </c>
    </row>
    <row r="276" spans="1:8" x14ac:dyDescent="0.25">
      <c r="A276" s="285"/>
      <c r="B276" s="297">
        <v>171</v>
      </c>
      <c r="C276" s="293"/>
      <c r="D276" s="287" t="s">
        <v>1449</v>
      </c>
      <c r="E276" s="295" t="s">
        <v>629</v>
      </c>
      <c r="F276" s="294">
        <f>VLOOKUP(E276,IN_01_26!$B$8:$E$635,4,FALSE)</f>
        <v>2205.8959432093966</v>
      </c>
      <c r="G276" s="293"/>
      <c r="H276" s="295" t="s">
        <v>2</v>
      </c>
    </row>
    <row r="277" spans="1:8" x14ac:dyDescent="0.25">
      <c r="A277" s="285"/>
      <c r="B277" s="297">
        <v>501</v>
      </c>
      <c r="C277" s="293"/>
      <c r="D277" s="287" t="s">
        <v>1450</v>
      </c>
      <c r="E277" s="295" t="s">
        <v>628</v>
      </c>
      <c r="F277" s="294">
        <f>VLOOKUP(E277,IN_01_26!$B$8:$E$635,4,FALSE)</f>
        <v>5151.0668027681086</v>
      </c>
      <c r="G277" s="293"/>
      <c r="H277" s="295" t="s">
        <v>2</v>
      </c>
    </row>
    <row r="278" spans="1:8" ht="15" customHeight="1" x14ac:dyDescent="0.25">
      <c r="A278" s="286"/>
      <c r="B278" s="319" t="s">
        <v>627</v>
      </c>
      <c r="C278" s="319"/>
      <c r="D278" s="319"/>
      <c r="E278" s="295" t="s">
        <v>7</v>
      </c>
      <c r="F278" s="294" t="s">
        <v>6</v>
      </c>
      <c r="G278" s="296"/>
      <c r="H278" s="295" t="s">
        <v>5</v>
      </c>
    </row>
    <row r="279" spans="1:8" ht="26.25" customHeight="1" x14ac:dyDescent="0.25">
      <c r="A279" s="285"/>
      <c r="B279" s="297">
        <v>161</v>
      </c>
      <c r="C279" s="293"/>
      <c r="D279" s="287" t="s">
        <v>1435</v>
      </c>
      <c r="E279" s="295" t="s">
        <v>626</v>
      </c>
      <c r="F279" s="294">
        <f>VLOOKUP(E279,IN_01_26!$B$8:$E$635,4,FALSE)</f>
        <v>12574.240693495598</v>
      </c>
      <c r="G279" s="293"/>
      <c r="H279" s="295" t="s">
        <v>2</v>
      </c>
    </row>
    <row r="280" spans="1:8" ht="15" customHeight="1" x14ac:dyDescent="0.25">
      <c r="A280" s="286"/>
      <c r="B280" s="319" t="s">
        <v>625</v>
      </c>
      <c r="C280" s="319"/>
      <c r="D280" s="319"/>
      <c r="E280" s="295" t="s">
        <v>7</v>
      </c>
      <c r="F280" s="294" t="s">
        <v>6</v>
      </c>
      <c r="G280" s="296"/>
      <c r="H280" s="295" t="s">
        <v>5</v>
      </c>
    </row>
    <row r="281" spans="1:8" x14ac:dyDescent="0.25">
      <c r="A281" s="285"/>
      <c r="B281" s="297">
        <v>162</v>
      </c>
      <c r="C281" s="293"/>
      <c r="D281" s="287" t="s">
        <v>1437</v>
      </c>
      <c r="E281" s="295" t="s">
        <v>624</v>
      </c>
      <c r="F281" s="294">
        <f>VLOOKUP(E281,IN_01_26!$B$8:$E$635,4,FALSE)</f>
        <v>97088.892985214785</v>
      </c>
      <c r="G281" s="293"/>
      <c r="H281" s="295" t="s">
        <v>2</v>
      </c>
    </row>
    <row r="282" spans="1:8" ht="15" customHeight="1" x14ac:dyDescent="0.25">
      <c r="A282" s="286"/>
      <c r="B282" s="319" t="s">
        <v>623</v>
      </c>
      <c r="C282" s="319"/>
      <c r="D282" s="319"/>
      <c r="E282" s="295" t="s">
        <v>7</v>
      </c>
      <c r="F282" s="294" t="s">
        <v>6</v>
      </c>
      <c r="G282" s="296"/>
      <c r="H282" s="295" t="s">
        <v>5</v>
      </c>
    </row>
    <row r="283" spans="1:8" x14ac:dyDescent="0.25">
      <c r="A283" s="285"/>
      <c r="B283" s="297">
        <v>167</v>
      </c>
      <c r="C283" s="293"/>
      <c r="D283" s="287" t="s">
        <v>1442</v>
      </c>
      <c r="E283" s="295" t="s">
        <v>622</v>
      </c>
      <c r="F283" s="294">
        <f>VLOOKUP(E283,IN_01_26!$B$8:$E$635,4,FALSE)</f>
        <v>8616.9276128759448</v>
      </c>
      <c r="G283" s="293"/>
      <c r="H283" s="295" t="s">
        <v>2</v>
      </c>
    </row>
    <row r="284" spans="1:8" x14ac:dyDescent="0.25">
      <c r="A284" s="285"/>
      <c r="B284" s="297">
        <v>497</v>
      </c>
      <c r="C284" s="293"/>
      <c r="D284" s="287" t="s">
        <v>1918</v>
      </c>
      <c r="E284" s="295" t="s">
        <v>621</v>
      </c>
      <c r="F284" s="294">
        <f>VLOOKUP(E284,IN_01_26!$B$8:$E$635,4,FALSE)</f>
        <v>11692.894245105457</v>
      </c>
      <c r="G284" s="293"/>
      <c r="H284" s="295" t="s">
        <v>2</v>
      </c>
    </row>
    <row r="285" spans="1:8" ht="26.25" customHeight="1" x14ac:dyDescent="0.25">
      <c r="A285" s="285"/>
      <c r="B285" s="297">
        <v>783</v>
      </c>
      <c r="C285" s="293"/>
      <c r="D285" s="287" t="s">
        <v>620</v>
      </c>
      <c r="E285" s="295" t="s">
        <v>619</v>
      </c>
      <c r="F285" s="294">
        <f>VLOOKUP(E285,IN_01_26!$B$8:$E$635,4,FALSE)</f>
        <v>12530.626633332276</v>
      </c>
      <c r="G285" s="293"/>
      <c r="H285" s="295" t="s">
        <v>2</v>
      </c>
    </row>
    <row r="286" spans="1:8" x14ac:dyDescent="0.25">
      <c r="A286" s="285"/>
      <c r="B286" s="297">
        <v>665</v>
      </c>
      <c r="C286" s="293"/>
      <c r="D286" s="287" t="s">
        <v>618</v>
      </c>
      <c r="E286" s="295" t="s">
        <v>617</v>
      </c>
      <c r="F286" s="294">
        <f>VLOOKUP(E286,IN_01_26!$B$8:$E$635,4,FALSE)</f>
        <v>11036.418933308361</v>
      </c>
      <c r="G286" s="293"/>
      <c r="H286" s="295" t="s">
        <v>2</v>
      </c>
    </row>
    <row r="287" spans="1:8" ht="26.25" customHeight="1" x14ac:dyDescent="0.25">
      <c r="A287" s="286"/>
      <c r="B287" s="319" t="s">
        <v>616</v>
      </c>
      <c r="C287" s="319"/>
      <c r="D287" s="319"/>
      <c r="E287" s="295" t="s">
        <v>7</v>
      </c>
      <c r="F287" s="294" t="s">
        <v>6</v>
      </c>
      <c r="G287" s="296"/>
      <c r="H287" s="295" t="s">
        <v>5</v>
      </c>
    </row>
    <row r="288" spans="1:8" x14ac:dyDescent="0.25">
      <c r="A288" s="285"/>
      <c r="B288" s="297">
        <v>166</v>
      </c>
      <c r="C288" s="293"/>
      <c r="D288" s="287" t="s">
        <v>1441</v>
      </c>
      <c r="E288" s="295" t="s">
        <v>615</v>
      </c>
      <c r="F288" s="294">
        <f>VLOOKUP(E288,IN_01_26!$B$8:$E$635,4,FALSE)</f>
        <v>67817.90048494708</v>
      </c>
      <c r="G288" s="293"/>
      <c r="H288" s="295" t="s">
        <v>2</v>
      </c>
    </row>
    <row r="289" spans="1:8" s="281" customFormat="1" ht="26.25" customHeight="1" x14ac:dyDescent="0.25">
      <c r="A289" s="288"/>
      <c r="B289" s="297">
        <v>505</v>
      </c>
      <c r="C289" s="293"/>
      <c r="D289" s="287" t="s">
        <v>1454</v>
      </c>
      <c r="E289" s="295" t="s">
        <v>614</v>
      </c>
      <c r="F289" s="294">
        <f>VLOOKUP(E289,IN_01_26!$B$8:$E$635,4,FALSE)</f>
        <v>2126.0430495308683</v>
      </c>
      <c r="G289" s="293"/>
      <c r="H289" s="295" t="s">
        <v>2</v>
      </c>
    </row>
    <row r="290" spans="1:8" ht="15" customHeight="1" x14ac:dyDescent="0.25">
      <c r="A290" s="289"/>
      <c r="B290" s="319" t="s">
        <v>613</v>
      </c>
      <c r="C290" s="319"/>
      <c r="D290" s="319"/>
      <c r="E290" s="295" t="s">
        <v>7</v>
      </c>
      <c r="F290" s="294" t="s">
        <v>6</v>
      </c>
      <c r="G290" s="296"/>
      <c r="H290" s="295" t="s">
        <v>5</v>
      </c>
    </row>
    <row r="291" spans="1:8" x14ac:dyDescent="0.25">
      <c r="A291" s="288"/>
      <c r="B291" s="297">
        <v>668</v>
      </c>
      <c r="C291" s="293"/>
      <c r="D291" s="287" t="s">
        <v>612</v>
      </c>
      <c r="E291" s="295" t="s">
        <v>611</v>
      </c>
      <c r="F291" s="294">
        <f>VLOOKUP(E291,IN_01_26!$B$8:$E$635,4,FALSE)</f>
        <v>1218.6785937879608</v>
      </c>
      <c r="G291" s="293"/>
      <c r="H291" s="295" t="s">
        <v>2</v>
      </c>
    </row>
    <row r="292" spans="1:8" ht="15" customHeight="1" x14ac:dyDescent="0.25">
      <c r="A292" s="289"/>
      <c r="B292" s="319" t="s">
        <v>610</v>
      </c>
      <c r="C292" s="319"/>
      <c r="D292" s="319"/>
      <c r="E292" s="295" t="s">
        <v>7</v>
      </c>
      <c r="F292" s="294" t="s">
        <v>6</v>
      </c>
      <c r="G292" s="296"/>
      <c r="H292" s="295" t="s">
        <v>5</v>
      </c>
    </row>
    <row r="293" spans="1:8" x14ac:dyDescent="0.25">
      <c r="A293" s="288"/>
      <c r="B293" s="297">
        <v>671</v>
      </c>
      <c r="C293" s="293"/>
      <c r="D293" s="287" t="s">
        <v>609</v>
      </c>
      <c r="E293" s="295" t="s">
        <v>608</v>
      </c>
      <c r="F293" s="294">
        <f>VLOOKUP(E293,IN_01_26!$B$8:$E$635,4,FALSE)</f>
        <v>4667.899574107535</v>
      </c>
      <c r="G293" s="293"/>
      <c r="H293" s="295" t="s">
        <v>2</v>
      </c>
    </row>
    <row r="294" spans="1:8" ht="26.25" customHeight="1" x14ac:dyDescent="0.25">
      <c r="A294" s="286"/>
      <c r="B294" s="319" t="s">
        <v>607</v>
      </c>
      <c r="C294" s="319"/>
      <c r="D294" s="319"/>
      <c r="E294" s="295" t="s">
        <v>7</v>
      </c>
      <c r="F294" s="294" t="s">
        <v>6</v>
      </c>
      <c r="G294" s="296"/>
      <c r="H294" s="295" t="s">
        <v>5</v>
      </c>
    </row>
    <row r="295" spans="1:8" ht="18" customHeight="1" x14ac:dyDescent="0.25">
      <c r="A295" s="320" t="s">
        <v>605</v>
      </c>
      <c r="B295" s="320"/>
      <c r="C295" s="320"/>
      <c r="D295" s="320"/>
      <c r="E295" s="319"/>
      <c r="F295" s="319"/>
      <c r="G295" s="319"/>
      <c r="H295" s="319"/>
    </row>
    <row r="296" spans="1:8" ht="26.25" customHeight="1" x14ac:dyDescent="0.25">
      <c r="A296" s="286"/>
      <c r="B296" s="319" t="s">
        <v>604</v>
      </c>
      <c r="C296" s="319"/>
      <c r="D296" s="319"/>
      <c r="E296" s="295" t="s">
        <v>7</v>
      </c>
      <c r="F296" s="294" t="s">
        <v>6</v>
      </c>
      <c r="G296" s="296"/>
      <c r="H296" s="295" t="s">
        <v>5</v>
      </c>
    </row>
    <row r="297" spans="1:8" x14ac:dyDescent="0.25">
      <c r="A297" s="285"/>
      <c r="B297" s="297">
        <v>172</v>
      </c>
      <c r="C297" s="293"/>
      <c r="D297" s="287" t="s">
        <v>1479</v>
      </c>
      <c r="E297" s="295" t="s">
        <v>603</v>
      </c>
      <c r="F297" s="294">
        <f>VLOOKUP(E297,IN_01_26!$B$8:$E$635,4,FALSE)</f>
        <v>290754.18002664414</v>
      </c>
      <c r="G297" s="293"/>
      <c r="H297" s="295" t="s">
        <v>589</v>
      </c>
    </row>
    <row r="298" spans="1:8" ht="26.25" customHeight="1" x14ac:dyDescent="0.25">
      <c r="A298" s="285"/>
      <c r="B298" s="297">
        <v>173</v>
      </c>
      <c r="C298" s="293"/>
      <c r="D298" s="287" t="s">
        <v>1919</v>
      </c>
      <c r="E298" s="295" t="s">
        <v>602</v>
      </c>
      <c r="F298" s="294">
        <f>VLOOKUP(E298,IN_01_26!$B$8:$E$635,4,FALSE)</f>
        <v>824.55656251674793</v>
      </c>
      <c r="G298" s="293"/>
      <c r="H298" s="295" t="s">
        <v>2</v>
      </c>
    </row>
    <row r="299" spans="1:8" x14ac:dyDescent="0.25">
      <c r="A299" s="285"/>
      <c r="B299" s="297">
        <v>511</v>
      </c>
      <c r="C299" s="293"/>
      <c r="D299" s="287" t="s">
        <v>1481</v>
      </c>
      <c r="E299" s="295" t="s">
        <v>601</v>
      </c>
      <c r="F299" s="294">
        <f>VLOOKUP(E299,IN_01_26!$B$8:$E$635,4,FALSE)</f>
        <v>221172.29269055629</v>
      </c>
      <c r="G299" s="293"/>
      <c r="H299" s="295" t="s">
        <v>589</v>
      </c>
    </row>
    <row r="300" spans="1:8" ht="26.25" customHeight="1" x14ac:dyDescent="0.25">
      <c r="A300" s="285"/>
      <c r="B300" s="297">
        <v>174</v>
      </c>
      <c r="C300" s="293"/>
      <c r="D300" s="287" t="s">
        <v>1920</v>
      </c>
      <c r="E300" s="295" t="s">
        <v>600</v>
      </c>
      <c r="F300" s="294">
        <f>VLOOKUP(E300,IN_01_26!$B$8:$E$635,4,FALSE)</f>
        <v>639.70258615149623</v>
      </c>
      <c r="G300" s="293"/>
      <c r="H300" s="295" t="s">
        <v>2</v>
      </c>
    </row>
    <row r="301" spans="1:8" x14ac:dyDescent="0.25">
      <c r="A301" s="285"/>
      <c r="B301" s="297">
        <v>512</v>
      </c>
      <c r="C301" s="293"/>
      <c r="D301" s="287" t="s">
        <v>1483</v>
      </c>
      <c r="E301" s="295" t="s">
        <v>599</v>
      </c>
      <c r="F301" s="294">
        <f>VLOOKUP(E301,IN_01_26!$B$8:$E$635,4,FALSE)</f>
        <v>1278.4346179187628</v>
      </c>
      <c r="G301" s="293"/>
      <c r="H301" s="295" t="s">
        <v>2</v>
      </c>
    </row>
    <row r="302" spans="1:8" ht="26.25" customHeight="1" x14ac:dyDescent="0.25">
      <c r="A302" s="285"/>
      <c r="B302" s="297">
        <v>175</v>
      </c>
      <c r="C302" s="293"/>
      <c r="D302" s="287" t="s">
        <v>1484</v>
      </c>
      <c r="E302" s="295" t="s">
        <v>598</v>
      </c>
      <c r="F302" s="294">
        <f>VLOOKUP(E302,IN_01_26!$B$8:$E$635,4,FALSE)</f>
        <v>1173.3085062984765</v>
      </c>
      <c r="G302" s="293"/>
      <c r="H302" s="295" t="s">
        <v>2</v>
      </c>
    </row>
    <row r="303" spans="1:8" ht="26.25" customHeight="1" x14ac:dyDescent="0.25">
      <c r="A303" s="285"/>
      <c r="B303" s="297">
        <v>176</v>
      </c>
      <c r="C303" s="293"/>
      <c r="D303" s="287" t="s">
        <v>1921</v>
      </c>
      <c r="E303" s="295" t="s">
        <v>597</v>
      </c>
      <c r="F303" s="294">
        <f>VLOOKUP(E303,IN_01_26!$B$8:$E$635,4,FALSE)</f>
        <v>1538.3581462492341</v>
      </c>
      <c r="G303" s="293"/>
      <c r="H303" s="295" t="s">
        <v>2</v>
      </c>
    </row>
    <row r="304" spans="1:8" x14ac:dyDescent="0.25">
      <c r="A304" s="285"/>
      <c r="B304" s="297">
        <v>177</v>
      </c>
      <c r="C304" s="293"/>
      <c r="D304" s="287" t="s">
        <v>1486</v>
      </c>
      <c r="E304" s="295" t="s">
        <v>596</v>
      </c>
      <c r="F304" s="294">
        <f>VLOOKUP(E304,IN_01_26!$B$8:$E$635,4,FALSE)</f>
        <v>1258.7166567392262</v>
      </c>
      <c r="G304" s="293"/>
      <c r="H304" s="295" t="s">
        <v>2</v>
      </c>
    </row>
    <row r="305" spans="1:9" x14ac:dyDescent="0.25">
      <c r="A305" s="285"/>
      <c r="B305" s="297">
        <v>513</v>
      </c>
      <c r="C305" s="293"/>
      <c r="D305" s="287" t="s">
        <v>1487</v>
      </c>
      <c r="E305" s="295" t="s">
        <v>595</v>
      </c>
      <c r="F305" s="294">
        <f>VLOOKUP(E305,IN_01_26!$B$8:$E$635,4,FALSE)</f>
        <v>1072.0624886882604</v>
      </c>
      <c r="G305" s="293"/>
      <c r="H305" s="295" t="s">
        <v>2</v>
      </c>
    </row>
    <row r="306" spans="1:9" x14ac:dyDescent="0.25">
      <c r="A306" s="285"/>
      <c r="B306" s="297">
        <v>514</v>
      </c>
      <c r="C306" s="293"/>
      <c r="D306" s="287" t="s">
        <v>1652</v>
      </c>
      <c r="E306" s="295" t="s">
        <v>594</v>
      </c>
      <c r="F306" s="294">
        <f>VLOOKUP(E306,IN_01_26!$B$8:$E$635,4,FALSE)</f>
        <v>2510.0082709794974</v>
      </c>
      <c r="G306" s="293"/>
      <c r="H306" s="295" t="s">
        <v>2</v>
      </c>
    </row>
    <row r="307" spans="1:9" x14ac:dyDescent="0.25">
      <c r="A307" s="285"/>
      <c r="B307" s="297">
        <v>359</v>
      </c>
      <c r="C307" s="293"/>
      <c r="D307" s="287" t="s">
        <v>1653</v>
      </c>
      <c r="E307" s="295" t="s">
        <v>593</v>
      </c>
      <c r="F307" s="294">
        <f>VLOOKUP(E307,IN_01_26!$B$8:$E$635,4,FALSE)</f>
        <v>313167.47034170944</v>
      </c>
      <c r="G307" s="293"/>
      <c r="H307" s="295" t="s">
        <v>589</v>
      </c>
    </row>
    <row r="308" spans="1:9" x14ac:dyDescent="0.25">
      <c r="A308" s="285"/>
      <c r="B308" s="297">
        <v>741</v>
      </c>
      <c r="C308" s="293"/>
      <c r="D308" s="287" t="s">
        <v>1654</v>
      </c>
      <c r="E308" s="295" t="s">
        <v>592</v>
      </c>
      <c r="F308" s="294">
        <f>VLOOKUP(E308,IN_01_26!$B$8:$E$635,4,FALSE)</f>
        <v>316749.46877156704</v>
      </c>
      <c r="G308" s="293"/>
      <c r="H308" s="295" t="s">
        <v>589</v>
      </c>
    </row>
    <row r="309" spans="1:9" x14ac:dyDescent="0.25">
      <c r="A309" s="285"/>
      <c r="B309" s="297">
        <v>742</v>
      </c>
      <c r="C309" s="293"/>
      <c r="D309" s="287" t="s">
        <v>1922</v>
      </c>
      <c r="E309" s="295" t="s">
        <v>591</v>
      </c>
      <c r="F309" s="294">
        <f>VLOOKUP(E309,IN_01_26!$B$8:$E$635,4,FALSE)</f>
        <v>239279.45747508472</v>
      </c>
      <c r="G309" s="293"/>
      <c r="H309" s="295" t="s">
        <v>589</v>
      </c>
    </row>
    <row r="310" spans="1:9" x14ac:dyDescent="0.25">
      <c r="A310" s="285"/>
      <c r="B310" s="297">
        <v>744</v>
      </c>
      <c r="C310" s="293"/>
      <c r="D310" s="287" t="s">
        <v>1655</v>
      </c>
      <c r="E310" s="295" t="s">
        <v>590</v>
      </c>
      <c r="F310" s="294">
        <f>VLOOKUP(E310,IN_01_26!$B$8:$E$635,4,FALSE)</f>
        <v>136069.36114962286</v>
      </c>
      <c r="G310" s="293"/>
      <c r="H310" s="295" t="s">
        <v>589</v>
      </c>
    </row>
    <row r="311" spans="1:9" ht="18" customHeight="1" x14ac:dyDescent="0.25">
      <c r="A311" s="320" t="s">
        <v>588</v>
      </c>
      <c r="B311" s="320"/>
      <c r="C311" s="320"/>
      <c r="D311" s="320"/>
      <c r="E311" s="319"/>
      <c r="F311" s="319"/>
      <c r="G311" s="319"/>
      <c r="H311" s="319"/>
    </row>
    <row r="312" spans="1:9" ht="15" customHeight="1" x14ac:dyDescent="0.25">
      <c r="A312" s="286"/>
      <c r="B312" s="319" t="s">
        <v>587</v>
      </c>
      <c r="C312" s="319"/>
      <c r="D312" s="319"/>
      <c r="E312" s="295" t="s">
        <v>7</v>
      </c>
      <c r="F312" s="294" t="s">
        <v>6</v>
      </c>
      <c r="G312" s="296"/>
      <c r="H312" s="295" t="s">
        <v>5</v>
      </c>
    </row>
    <row r="313" spans="1:9" x14ac:dyDescent="0.25">
      <c r="A313" s="285"/>
      <c r="B313" s="297">
        <v>178</v>
      </c>
      <c r="C313" s="293"/>
      <c r="D313" s="287" t="s">
        <v>1488</v>
      </c>
      <c r="E313" s="295" t="s">
        <v>586</v>
      </c>
      <c r="F313" s="294">
        <f>VLOOKUP(E313,IN_01_26!$B$8:$E$635,4,FALSE)</f>
        <v>382.97254647893214</v>
      </c>
      <c r="G313" s="293"/>
      <c r="H313" s="295" t="s">
        <v>117</v>
      </c>
    </row>
    <row r="314" spans="1:9" ht="15" customHeight="1" x14ac:dyDescent="0.25">
      <c r="A314" s="286"/>
      <c r="B314" s="319" t="s">
        <v>585</v>
      </c>
      <c r="C314" s="319"/>
      <c r="D314" s="319"/>
      <c r="E314" s="295" t="s">
        <v>7</v>
      </c>
      <c r="F314" s="294" t="s">
        <v>6</v>
      </c>
      <c r="G314" s="296"/>
      <c r="H314" s="295" t="s">
        <v>5</v>
      </c>
    </row>
    <row r="315" spans="1:9" x14ac:dyDescent="0.25">
      <c r="A315" s="285"/>
      <c r="B315" s="297">
        <v>179</v>
      </c>
      <c r="C315" s="293"/>
      <c r="D315" s="287" t="s">
        <v>1489</v>
      </c>
      <c r="E315" s="295" t="s">
        <v>584</v>
      </c>
      <c r="F315" s="294">
        <f>VLOOKUP(E315,IN_01_26!$B$8:$E$635,4,FALSE)</f>
        <v>325.47474492832379</v>
      </c>
      <c r="G315" s="293"/>
      <c r="H315" s="295" t="s">
        <v>117</v>
      </c>
    </row>
    <row r="316" spans="1:9" x14ac:dyDescent="0.25">
      <c r="A316" s="285"/>
      <c r="B316" s="297">
        <v>1100</v>
      </c>
      <c r="C316" s="293"/>
      <c r="D316" s="287" t="s">
        <v>1493</v>
      </c>
      <c r="E316" s="295" t="s">
        <v>583</v>
      </c>
      <c r="F316" s="294">
        <f>VLOOKUP(E316,IN_01_26!$B$8:$E$635,4,FALSE)</f>
        <v>2407.7682627520358</v>
      </c>
      <c r="G316" s="293"/>
      <c r="H316" s="295" t="s">
        <v>2</v>
      </c>
    </row>
    <row r="317" spans="1:9" ht="15" customHeight="1" x14ac:dyDescent="0.25">
      <c r="A317" s="286"/>
      <c r="B317" s="319" t="s">
        <v>582</v>
      </c>
      <c r="C317" s="319"/>
      <c r="D317" s="319"/>
      <c r="E317" s="295" t="s">
        <v>7</v>
      </c>
      <c r="F317" s="294" t="s">
        <v>6</v>
      </c>
      <c r="G317" s="296"/>
      <c r="H317" s="295" t="s">
        <v>5</v>
      </c>
    </row>
    <row r="318" spans="1:9" x14ac:dyDescent="0.25">
      <c r="A318" s="285"/>
      <c r="B318" s="297">
        <v>180</v>
      </c>
      <c r="C318" s="293"/>
      <c r="D318" s="287" t="s">
        <v>1490</v>
      </c>
      <c r="E318" s="295" t="s">
        <v>581</v>
      </c>
      <c r="F318" s="294">
        <f>VLOOKUP(E318,IN_01_26!$B$8:$E$635,4,FALSE)</f>
        <v>14856.170045409577</v>
      </c>
      <c r="G318" s="293"/>
      <c r="H318" s="295" t="s">
        <v>580</v>
      </c>
    </row>
    <row r="319" spans="1:9" x14ac:dyDescent="0.25">
      <c r="A319" s="285"/>
      <c r="B319" s="297">
        <v>181</v>
      </c>
      <c r="C319" s="293"/>
      <c r="D319" s="287" t="s">
        <v>1923</v>
      </c>
      <c r="E319" s="295" t="s">
        <v>579</v>
      </c>
      <c r="F319" s="294">
        <f>VLOOKUP(E319,IN_01_26!$B$8:$E$635,4,FALSE)</f>
        <v>675.22059721327219</v>
      </c>
      <c r="G319" s="293"/>
      <c r="H319" s="295" t="s">
        <v>117</v>
      </c>
    </row>
    <row r="320" spans="1:9" x14ac:dyDescent="0.25">
      <c r="A320" s="285"/>
      <c r="B320" s="297"/>
      <c r="C320" s="293"/>
      <c r="D320" s="287" t="s">
        <v>1924</v>
      </c>
      <c r="E320" s="295" t="s">
        <v>1882</v>
      </c>
      <c r="F320" s="294">
        <f>VLOOKUP(E320,IN_01_26!$B$8:$E$635,4,FALSE)</f>
        <v>344.28513634040354</v>
      </c>
      <c r="G320" s="293"/>
      <c r="H320" s="295" t="s">
        <v>117</v>
      </c>
      <c r="I320" s="130"/>
    </row>
    <row r="321" spans="1:8" ht="15" customHeight="1" x14ac:dyDescent="0.25">
      <c r="A321" s="286"/>
      <c r="B321" s="319" t="s">
        <v>578</v>
      </c>
      <c r="C321" s="319"/>
      <c r="D321" s="319"/>
      <c r="E321" s="295" t="s">
        <v>7</v>
      </c>
      <c r="F321" s="294" t="s">
        <v>6</v>
      </c>
      <c r="G321" s="296"/>
      <c r="H321" s="295" t="s">
        <v>5</v>
      </c>
    </row>
    <row r="322" spans="1:8" ht="26.25" customHeight="1" x14ac:dyDescent="0.25">
      <c r="A322" s="285"/>
      <c r="B322" s="297">
        <v>183</v>
      </c>
      <c r="C322" s="293"/>
      <c r="D322" s="287" t="s">
        <v>1492</v>
      </c>
      <c r="E322" s="295" t="s">
        <v>577</v>
      </c>
      <c r="F322" s="294">
        <f>VLOOKUP(E322,IN_01_26!$B$8:$E$635,4,FALSE)</f>
        <v>1200.2681182895055</v>
      </c>
      <c r="G322" s="293"/>
      <c r="H322" s="295" t="s">
        <v>117</v>
      </c>
    </row>
    <row r="323" spans="1:8" ht="15" customHeight="1" x14ac:dyDescent="0.25">
      <c r="A323" s="286"/>
      <c r="B323" s="319" t="s">
        <v>576</v>
      </c>
      <c r="C323" s="319"/>
      <c r="D323" s="319"/>
      <c r="E323" s="295" t="s">
        <v>7</v>
      </c>
      <c r="F323" s="294" t="s">
        <v>6</v>
      </c>
      <c r="G323" s="296"/>
      <c r="H323" s="295" t="s">
        <v>5</v>
      </c>
    </row>
    <row r="324" spans="1:8" x14ac:dyDescent="0.25">
      <c r="A324" s="285"/>
      <c r="B324" s="297">
        <v>516</v>
      </c>
      <c r="C324" s="293"/>
      <c r="D324" s="287" t="s">
        <v>1656</v>
      </c>
      <c r="E324" s="295" t="s">
        <v>575</v>
      </c>
      <c r="F324" s="294">
        <f>VLOOKUP(E324,IN_01_26!$B$8:$E$635,4,FALSE)</f>
        <v>2760.3938248996069</v>
      </c>
      <c r="G324" s="293"/>
      <c r="H324" s="295" t="s">
        <v>117</v>
      </c>
    </row>
    <row r="325" spans="1:8" ht="26.25" customHeight="1" x14ac:dyDescent="0.25">
      <c r="A325" s="285"/>
      <c r="B325" s="297">
        <v>517</v>
      </c>
      <c r="C325" s="293"/>
      <c r="D325" s="287" t="s">
        <v>1657</v>
      </c>
      <c r="E325" s="295" t="s">
        <v>574</v>
      </c>
      <c r="F325" s="294">
        <f>VLOOKUP(E325,IN_01_26!$B$8:$E$635,4,FALSE)</f>
        <v>3673.2368779223766</v>
      </c>
      <c r="G325" s="293"/>
      <c r="H325" s="295" t="s">
        <v>117</v>
      </c>
    </row>
    <row r="326" spans="1:8" x14ac:dyDescent="0.25">
      <c r="A326" s="285"/>
      <c r="B326" s="297">
        <v>518</v>
      </c>
      <c r="C326" s="293"/>
      <c r="D326" s="287" t="s">
        <v>1658</v>
      </c>
      <c r="E326" s="295" t="s">
        <v>573</v>
      </c>
      <c r="F326" s="294">
        <f>VLOOKUP(E326,IN_01_26!$B$8:$E$635,4,FALSE)</f>
        <v>3582.122160655334</v>
      </c>
      <c r="G326" s="293"/>
      <c r="H326" s="295" t="s">
        <v>117</v>
      </c>
    </row>
    <row r="327" spans="1:8" ht="18" customHeight="1" x14ac:dyDescent="0.25">
      <c r="A327" s="320" t="s">
        <v>572</v>
      </c>
      <c r="B327" s="320"/>
      <c r="C327" s="320"/>
      <c r="D327" s="320"/>
      <c r="E327" s="319"/>
      <c r="F327" s="319"/>
      <c r="G327" s="319"/>
      <c r="H327" s="319"/>
    </row>
    <row r="328" spans="1:8" ht="26.25" customHeight="1" x14ac:dyDescent="0.25">
      <c r="A328" s="286"/>
      <c r="B328" s="319" t="s">
        <v>571</v>
      </c>
      <c r="C328" s="319"/>
      <c r="D328" s="319"/>
      <c r="E328" s="295" t="s">
        <v>7</v>
      </c>
      <c r="F328" s="294" t="s">
        <v>6</v>
      </c>
      <c r="G328" s="296"/>
      <c r="H328" s="295" t="s">
        <v>5</v>
      </c>
    </row>
    <row r="329" spans="1:8" x14ac:dyDescent="0.25">
      <c r="A329" s="285"/>
      <c r="B329" s="297">
        <v>190</v>
      </c>
      <c r="C329" s="293"/>
      <c r="D329" s="287" t="s">
        <v>1509</v>
      </c>
      <c r="E329" s="295" t="s">
        <v>570</v>
      </c>
      <c r="F329" s="294">
        <f>VLOOKUP(E329,IN_01_26!$B$8:$E$635,4,FALSE)</f>
        <v>854.39589342534259</v>
      </c>
      <c r="G329" s="293"/>
      <c r="H329" s="295" t="s">
        <v>4</v>
      </c>
    </row>
    <row r="330" spans="1:8" ht="26.25" customHeight="1" x14ac:dyDescent="0.25">
      <c r="A330" s="286"/>
      <c r="B330" s="319" t="s">
        <v>569</v>
      </c>
      <c r="C330" s="319"/>
      <c r="D330" s="319"/>
      <c r="E330" s="295" t="s">
        <v>7</v>
      </c>
      <c r="F330" s="294" t="s">
        <v>6</v>
      </c>
      <c r="G330" s="296"/>
      <c r="H330" s="295" t="s">
        <v>5</v>
      </c>
    </row>
    <row r="331" spans="1:8" x14ac:dyDescent="0.25">
      <c r="A331" s="285"/>
      <c r="B331" s="297">
        <v>184</v>
      </c>
      <c r="C331" s="293"/>
      <c r="D331" s="287" t="s">
        <v>1868</v>
      </c>
      <c r="E331" s="295" t="s">
        <v>568</v>
      </c>
      <c r="F331" s="294">
        <f>VLOOKUP(E331,IN_01_26!$B$8:$E$635,4,FALSE)</f>
        <v>19356.729762176768</v>
      </c>
      <c r="G331" s="293"/>
      <c r="H331" s="295" t="s">
        <v>3</v>
      </c>
    </row>
    <row r="332" spans="1:8" x14ac:dyDescent="0.25">
      <c r="A332" s="285"/>
      <c r="B332" s="297">
        <v>186</v>
      </c>
      <c r="C332" s="293"/>
      <c r="D332" s="287" t="s">
        <v>1495</v>
      </c>
      <c r="E332" s="295" t="s">
        <v>567</v>
      </c>
      <c r="F332" s="294">
        <f>VLOOKUP(E332,IN_01_26!$B$8:$E$635,4,FALSE)</f>
        <v>18957.270814718402</v>
      </c>
      <c r="G332" s="293"/>
      <c r="H332" s="295" t="s">
        <v>3</v>
      </c>
    </row>
    <row r="333" spans="1:8" x14ac:dyDescent="0.25">
      <c r="A333" s="285"/>
      <c r="B333" s="297">
        <v>519</v>
      </c>
      <c r="C333" s="293"/>
      <c r="D333" s="287" t="s">
        <v>1497</v>
      </c>
      <c r="E333" s="295" t="s">
        <v>566</v>
      </c>
      <c r="F333" s="294">
        <f>VLOOKUP(E333,IN_01_26!$B$8:$E$635,4,FALSE)</f>
        <v>14704.318803237797</v>
      </c>
      <c r="G333" s="293"/>
      <c r="H333" s="295" t="s">
        <v>3</v>
      </c>
    </row>
    <row r="334" spans="1:8" ht="26.25" customHeight="1" x14ac:dyDescent="0.25">
      <c r="A334" s="285"/>
      <c r="B334" s="297">
        <v>187</v>
      </c>
      <c r="C334" s="293"/>
      <c r="D334" s="287" t="s">
        <v>1869</v>
      </c>
      <c r="E334" s="295" t="s">
        <v>565</v>
      </c>
      <c r="F334" s="294">
        <f>VLOOKUP(E334,IN_01_26!$B$8:$E$635,4,FALSE)</f>
        <v>16898.44273127351</v>
      </c>
      <c r="G334" s="293"/>
      <c r="H334" s="295" t="s">
        <v>3</v>
      </c>
    </row>
    <row r="335" spans="1:8" ht="26.25" customHeight="1" x14ac:dyDescent="0.25">
      <c r="A335" s="285"/>
      <c r="B335" s="297">
        <v>520</v>
      </c>
      <c r="C335" s="293"/>
      <c r="D335" s="287" t="s">
        <v>1500</v>
      </c>
      <c r="E335" s="295" t="s">
        <v>564</v>
      </c>
      <c r="F335" s="294">
        <f>VLOOKUP(E335,IN_01_26!$B$8:$E$635,4,FALSE)</f>
        <v>9602.9380043145884</v>
      </c>
      <c r="G335" s="293"/>
      <c r="H335" s="295" t="s">
        <v>3</v>
      </c>
    </row>
    <row r="336" spans="1:8" x14ac:dyDescent="0.25">
      <c r="A336" s="285"/>
      <c r="B336" s="297">
        <v>521</v>
      </c>
      <c r="C336" s="293"/>
      <c r="D336" s="287" t="s">
        <v>1925</v>
      </c>
      <c r="E336" s="295" t="s">
        <v>563</v>
      </c>
      <c r="F336" s="294">
        <f>VLOOKUP(E336,IN_01_26!$B$8:$E$635,4,FALSE)</f>
        <v>2227.6473172346864</v>
      </c>
      <c r="G336" s="293"/>
      <c r="H336" s="295" t="s">
        <v>4</v>
      </c>
    </row>
    <row r="337" spans="1:8" ht="26.25" customHeight="1" x14ac:dyDescent="0.25">
      <c r="A337" s="285"/>
      <c r="B337" s="297">
        <v>369</v>
      </c>
      <c r="C337" s="293"/>
      <c r="D337" s="287" t="s">
        <v>1926</v>
      </c>
      <c r="E337" s="295" t="s">
        <v>562</v>
      </c>
      <c r="F337" s="294">
        <f>VLOOKUP(E337,IN_01_26!$B$8:$E$635,4,FALSE)</f>
        <v>30115.804289155738</v>
      </c>
      <c r="G337" s="293"/>
      <c r="H337" s="295" t="s">
        <v>3</v>
      </c>
    </row>
    <row r="338" spans="1:8" x14ac:dyDescent="0.25">
      <c r="A338" s="285"/>
      <c r="B338" s="297">
        <v>370</v>
      </c>
      <c r="C338" s="293"/>
      <c r="D338" s="287" t="s">
        <v>1927</v>
      </c>
      <c r="E338" s="295" t="s">
        <v>561</v>
      </c>
      <c r="F338" s="294">
        <f>VLOOKUP(E338,IN_01_26!$B$8:$E$635,4,FALSE)</f>
        <v>42374.0969270524</v>
      </c>
      <c r="G338" s="293"/>
      <c r="H338" s="295" t="s">
        <v>3</v>
      </c>
    </row>
    <row r="339" spans="1:8" x14ac:dyDescent="0.25">
      <c r="A339" s="285"/>
      <c r="B339" s="297">
        <v>522</v>
      </c>
      <c r="C339" s="293"/>
      <c r="D339" s="287" t="s">
        <v>1510</v>
      </c>
      <c r="E339" s="295" t="s">
        <v>560</v>
      </c>
      <c r="F339" s="294">
        <f>VLOOKUP(E339,IN_01_26!$B$8:$E$635,4,FALSE)</f>
        <v>4439.8924182442906</v>
      </c>
      <c r="G339" s="293"/>
      <c r="H339" s="295" t="s">
        <v>4</v>
      </c>
    </row>
    <row r="340" spans="1:8" x14ac:dyDescent="0.25">
      <c r="A340" s="285"/>
      <c r="B340" s="297">
        <v>523</v>
      </c>
      <c r="C340" s="293"/>
      <c r="D340" s="287" t="s">
        <v>1928</v>
      </c>
      <c r="E340" s="295" t="s">
        <v>559</v>
      </c>
      <c r="F340" s="294">
        <f>VLOOKUP(E340,IN_01_26!$B$8:$E$635,4,FALSE)</f>
        <v>49939.312521374799</v>
      </c>
      <c r="G340" s="293"/>
      <c r="H340" s="295" t="s">
        <v>3</v>
      </c>
    </row>
    <row r="341" spans="1:8" x14ac:dyDescent="0.25">
      <c r="A341" s="285"/>
      <c r="B341" s="297">
        <v>524</v>
      </c>
      <c r="C341" s="293"/>
      <c r="D341" s="287" t="s">
        <v>1929</v>
      </c>
      <c r="E341" s="295" t="s">
        <v>558</v>
      </c>
      <c r="F341" s="294">
        <f>VLOOKUP(E341,IN_01_26!$B$8:$E$635,4,FALSE)</f>
        <v>6376.2859087988036</v>
      </c>
      <c r="G341" s="293"/>
      <c r="H341" s="295" t="s">
        <v>4</v>
      </c>
    </row>
    <row r="342" spans="1:8" x14ac:dyDescent="0.25">
      <c r="A342" s="285"/>
      <c r="B342" s="297">
        <v>371</v>
      </c>
      <c r="C342" s="293"/>
      <c r="D342" s="287" t="s">
        <v>1518</v>
      </c>
      <c r="E342" s="295" t="s">
        <v>557</v>
      </c>
      <c r="F342" s="294">
        <f>VLOOKUP(E342,IN_01_26!$B$8:$E$635,4,FALSE)</f>
        <v>37303.952739779932</v>
      </c>
      <c r="G342" s="293"/>
      <c r="H342" s="295" t="s">
        <v>3</v>
      </c>
    </row>
    <row r="343" spans="1:8" x14ac:dyDescent="0.25">
      <c r="A343" s="285"/>
      <c r="B343" s="297">
        <v>731</v>
      </c>
      <c r="C343" s="293"/>
      <c r="D343" s="287" t="s">
        <v>1519</v>
      </c>
      <c r="E343" s="295" t="s">
        <v>556</v>
      </c>
      <c r="F343" s="294">
        <f>VLOOKUP(E343,IN_01_26!$B$8:$E$635,4,FALSE)</f>
        <v>101497.98943317613</v>
      </c>
      <c r="G343" s="293"/>
      <c r="H343" s="295" t="s">
        <v>2</v>
      </c>
    </row>
    <row r="344" spans="1:8" x14ac:dyDescent="0.25">
      <c r="A344" s="285"/>
      <c r="B344" s="297">
        <v>732</v>
      </c>
      <c r="C344" s="293"/>
      <c r="D344" s="287" t="s">
        <v>1930</v>
      </c>
      <c r="E344" s="295" t="s">
        <v>555</v>
      </c>
      <c r="F344" s="294">
        <f>VLOOKUP(E344,IN_01_26!$B$8:$E$635,4,FALSE)</f>
        <v>49138.403035201743</v>
      </c>
      <c r="G344" s="293"/>
      <c r="H344" s="295" t="s">
        <v>2</v>
      </c>
    </row>
    <row r="345" spans="1:8" x14ac:dyDescent="0.25">
      <c r="A345" s="285"/>
      <c r="B345" s="297">
        <v>733</v>
      </c>
      <c r="C345" s="293"/>
      <c r="D345" s="287" t="s">
        <v>1931</v>
      </c>
      <c r="E345" s="295" t="s">
        <v>554</v>
      </c>
      <c r="F345" s="294">
        <f>VLOOKUP(E345,IN_01_26!$B$8:$E$635,4,FALSE)</f>
        <v>6033.6026719931524</v>
      </c>
      <c r="G345" s="293"/>
      <c r="H345" s="295" t="s">
        <v>2</v>
      </c>
    </row>
    <row r="346" spans="1:8" x14ac:dyDescent="0.25">
      <c r="A346" s="285"/>
      <c r="B346" s="297">
        <v>734</v>
      </c>
      <c r="C346" s="293"/>
      <c r="D346" s="287" t="s">
        <v>1932</v>
      </c>
      <c r="E346" s="295" t="s">
        <v>553</v>
      </c>
      <c r="F346" s="294">
        <f>VLOOKUP(E346,IN_01_26!$B$8:$E$635,4,FALSE)</f>
        <v>256.1174181691452</v>
      </c>
      <c r="G346" s="293"/>
      <c r="H346" s="295" t="s">
        <v>4</v>
      </c>
    </row>
    <row r="347" spans="1:8" ht="15" customHeight="1" x14ac:dyDescent="0.25">
      <c r="A347" s="286"/>
      <c r="B347" s="319" t="s">
        <v>552</v>
      </c>
      <c r="C347" s="319"/>
      <c r="D347" s="319"/>
      <c r="E347" s="295" t="s">
        <v>7</v>
      </c>
      <c r="F347" s="294" t="s">
        <v>6</v>
      </c>
      <c r="G347" s="296"/>
      <c r="H347" s="295" t="s">
        <v>5</v>
      </c>
    </row>
    <row r="348" spans="1:8" x14ac:dyDescent="0.25">
      <c r="A348" s="285"/>
      <c r="B348" s="297">
        <v>192</v>
      </c>
      <c r="C348" s="293"/>
      <c r="D348" s="287" t="s">
        <v>1513</v>
      </c>
      <c r="E348" s="295" t="s">
        <v>551</v>
      </c>
      <c r="F348" s="294">
        <f>VLOOKUP(E348,IN_01_26!$B$8:$E$635,4,FALSE)</f>
        <v>64786.669468401531</v>
      </c>
      <c r="G348" s="293"/>
      <c r="H348" s="295" t="s">
        <v>2</v>
      </c>
    </row>
    <row r="349" spans="1:8" x14ac:dyDescent="0.25">
      <c r="A349" s="285"/>
      <c r="B349" s="297">
        <v>193</v>
      </c>
      <c r="C349" s="293"/>
      <c r="D349" s="287" t="s">
        <v>1933</v>
      </c>
      <c r="E349" s="295" t="s">
        <v>550</v>
      </c>
      <c r="F349" s="294">
        <f>VLOOKUP(E349,IN_01_26!$B$8:$E$635,4,FALSE)</f>
        <v>29821.092015720948</v>
      </c>
      <c r="G349" s="293"/>
      <c r="H349" s="295" t="s">
        <v>2</v>
      </c>
    </row>
    <row r="350" spans="1:8" ht="15" customHeight="1" x14ac:dyDescent="0.25">
      <c r="A350" s="286"/>
      <c r="B350" s="319" t="s">
        <v>549</v>
      </c>
      <c r="C350" s="319"/>
      <c r="D350" s="319"/>
      <c r="E350" s="295" t="s">
        <v>7</v>
      </c>
      <c r="F350" s="294" t="s">
        <v>6</v>
      </c>
      <c r="G350" s="296"/>
      <c r="H350" s="295" t="s">
        <v>5</v>
      </c>
    </row>
    <row r="351" spans="1:8" x14ac:dyDescent="0.25">
      <c r="A351" s="285"/>
      <c r="B351" s="297">
        <v>185</v>
      </c>
      <c r="C351" s="293"/>
      <c r="D351" s="287" t="s">
        <v>1494</v>
      </c>
      <c r="E351" s="295" t="s">
        <v>548</v>
      </c>
      <c r="F351" s="294">
        <f>VLOOKUP(E351,IN_01_26!$B$8:$E$635,4,FALSE)</f>
        <v>3946.6222584035509</v>
      </c>
      <c r="G351" s="293"/>
      <c r="H351" s="295" t="s">
        <v>4</v>
      </c>
    </row>
    <row r="352" spans="1:8" x14ac:dyDescent="0.25">
      <c r="A352" s="285"/>
      <c r="B352" s="297">
        <v>189</v>
      </c>
      <c r="C352" s="293"/>
      <c r="D352" s="287" t="s">
        <v>1934</v>
      </c>
      <c r="E352" s="295" t="s">
        <v>547</v>
      </c>
      <c r="F352" s="294">
        <f>VLOOKUP(E352,IN_01_26!$B$8:$E$635,4,FALSE)</f>
        <v>10344.310986912253</v>
      </c>
      <c r="G352" s="293"/>
      <c r="H352" s="295" t="s">
        <v>4</v>
      </c>
    </row>
    <row r="353" spans="1:8" x14ac:dyDescent="0.25">
      <c r="A353" s="285"/>
      <c r="B353" s="297">
        <v>191</v>
      </c>
      <c r="C353" s="293"/>
      <c r="D353" s="287" t="s">
        <v>1935</v>
      </c>
      <c r="E353" s="295" t="s">
        <v>546</v>
      </c>
      <c r="F353" s="294">
        <f>VLOOKUP(E353,IN_01_26!$B$8:$E$635,4,FALSE)</f>
        <v>3341.2842679864848</v>
      </c>
      <c r="G353" s="293"/>
      <c r="H353" s="295" t="s">
        <v>4</v>
      </c>
    </row>
    <row r="354" spans="1:8" ht="26.25" customHeight="1" x14ac:dyDescent="0.25">
      <c r="A354" s="286"/>
      <c r="B354" s="319" t="s">
        <v>545</v>
      </c>
      <c r="C354" s="319"/>
      <c r="D354" s="319"/>
      <c r="E354" s="295" t="s">
        <v>7</v>
      </c>
      <c r="F354" s="294" t="s">
        <v>6</v>
      </c>
      <c r="G354" s="296"/>
      <c r="H354" s="295" t="s">
        <v>5</v>
      </c>
    </row>
    <row r="355" spans="1:8" x14ac:dyDescent="0.25">
      <c r="A355" s="285"/>
      <c r="B355" s="297">
        <v>196</v>
      </c>
      <c r="C355" s="293"/>
      <c r="D355" s="287" t="s">
        <v>1936</v>
      </c>
      <c r="E355" s="295" t="s">
        <v>544</v>
      </c>
      <c r="F355" s="294">
        <f>VLOOKUP(E355,IN_01_26!$B$8:$E$635,4,FALSE)</f>
        <v>1048331.8375723292</v>
      </c>
      <c r="G355" s="293"/>
      <c r="H355" s="295" t="s">
        <v>2</v>
      </c>
    </row>
    <row r="356" spans="1:8" ht="15" customHeight="1" x14ac:dyDescent="0.25">
      <c r="A356" s="286"/>
      <c r="B356" s="319" t="s">
        <v>543</v>
      </c>
      <c r="C356" s="319"/>
      <c r="D356" s="319"/>
      <c r="E356" s="295" t="s">
        <v>7</v>
      </c>
      <c r="F356" s="294" t="s">
        <v>6</v>
      </c>
      <c r="G356" s="296"/>
      <c r="H356" s="295" t="s">
        <v>5</v>
      </c>
    </row>
    <row r="357" spans="1:8" ht="26.25" customHeight="1" x14ac:dyDescent="0.25">
      <c r="A357" s="285"/>
      <c r="B357" s="297">
        <v>194</v>
      </c>
      <c r="C357" s="293"/>
      <c r="D357" s="287" t="s">
        <v>1515</v>
      </c>
      <c r="E357" s="295" t="s">
        <v>542</v>
      </c>
      <c r="F357" s="294">
        <f>VLOOKUP(E357,IN_01_26!$B$8:$E$635,4,FALSE)</f>
        <v>1615.3804537885601</v>
      </c>
      <c r="G357" s="293"/>
      <c r="H357" s="295" t="s">
        <v>2</v>
      </c>
    </row>
    <row r="358" spans="1:8" x14ac:dyDescent="0.25">
      <c r="A358" s="285"/>
      <c r="B358" s="297">
        <v>195</v>
      </c>
      <c r="C358" s="293"/>
      <c r="D358" s="287" t="s">
        <v>1516</v>
      </c>
      <c r="E358" s="295" t="s">
        <v>541</v>
      </c>
      <c r="F358" s="294">
        <f>VLOOKUP(E358,IN_01_26!$B$8:$E$635,4,FALSE)</f>
        <v>1383.8857132290111</v>
      </c>
      <c r="G358" s="293"/>
      <c r="H358" s="295" t="s">
        <v>2</v>
      </c>
    </row>
    <row r="359" spans="1:8" ht="18" customHeight="1" x14ac:dyDescent="0.25">
      <c r="A359" s="320" t="s">
        <v>540</v>
      </c>
      <c r="B359" s="320"/>
      <c r="C359" s="320"/>
      <c r="D359" s="320"/>
      <c r="E359" s="319"/>
      <c r="F359" s="319"/>
      <c r="G359" s="319"/>
      <c r="H359" s="319"/>
    </row>
    <row r="360" spans="1:8" ht="15" customHeight="1" x14ac:dyDescent="0.25">
      <c r="A360" s="286"/>
      <c r="B360" s="319" t="s">
        <v>539</v>
      </c>
      <c r="C360" s="319"/>
      <c r="D360" s="319"/>
      <c r="E360" s="295" t="s">
        <v>7</v>
      </c>
      <c r="F360" s="294" t="s">
        <v>6</v>
      </c>
      <c r="G360" s="296"/>
      <c r="H360" s="295" t="s">
        <v>5</v>
      </c>
    </row>
    <row r="361" spans="1:8" ht="26.25" customHeight="1" x14ac:dyDescent="0.25">
      <c r="A361" s="285"/>
      <c r="B361" s="297">
        <v>207</v>
      </c>
      <c r="C361" s="293"/>
      <c r="D361" s="287" t="s">
        <v>1532</v>
      </c>
      <c r="E361" s="295" t="s">
        <v>538</v>
      </c>
      <c r="F361" s="294">
        <f>VLOOKUP(E361,IN_01_26!$B$8:$E$635,4,FALSE)</f>
        <v>4113976.4874351504</v>
      </c>
      <c r="G361" s="293"/>
      <c r="H361" s="295" t="s">
        <v>2</v>
      </c>
    </row>
    <row r="362" spans="1:8" ht="15" customHeight="1" x14ac:dyDescent="0.25">
      <c r="A362" s="286"/>
      <c r="B362" s="319" t="s">
        <v>537</v>
      </c>
      <c r="C362" s="319"/>
      <c r="D362" s="319"/>
      <c r="E362" s="295" t="s">
        <v>7</v>
      </c>
      <c r="F362" s="294" t="s">
        <v>6</v>
      </c>
      <c r="G362" s="296"/>
      <c r="H362" s="295" t="s">
        <v>5</v>
      </c>
    </row>
    <row r="363" spans="1:8" ht="26.25" customHeight="1" x14ac:dyDescent="0.25">
      <c r="A363" s="285"/>
      <c r="B363" s="297">
        <v>208</v>
      </c>
      <c r="C363" s="293"/>
      <c r="D363" s="287" t="s">
        <v>1533</v>
      </c>
      <c r="E363" s="295" t="s">
        <v>536</v>
      </c>
      <c r="F363" s="294">
        <f>VLOOKUP(E363,IN_01_26!$B$8:$E$635,4,FALSE)</f>
        <v>471309.43784581503</v>
      </c>
      <c r="G363" s="293"/>
      <c r="H363" s="295" t="s">
        <v>2</v>
      </c>
    </row>
    <row r="364" spans="1:8" x14ac:dyDescent="0.25">
      <c r="A364" s="285"/>
      <c r="B364" s="297">
        <v>910</v>
      </c>
      <c r="C364" s="293"/>
      <c r="D364" s="287" t="s">
        <v>1536</v>
      </c>
      <c r="E364" s="295" t="s">
        <v>535</v>
      </c>
      <c r="F364" s="294">
        <f>VLOOKUP(E364,IN_01_26!$B$8:$E$635,4,FALSE)</f>
        <v>4179551.2828377322</v>
      </c>
      <c r="G364" s="293"/>
      <c r="H364" s="295" t="s">
        <v>2</v>
      </c>
    </row>
    <row r="365" spans="1:8" x14ac:dyDescent="0.25">
      <c r="A365" s="285"/>
      <c r="B365" s="297">
        <v>911</v>
      </c>
      <c r="C365" s="293"/>
      <c r="D365" s="287" t="s">
        <v>1537</v>
      </c>
      <c r="E365" s="295" t="s">
        <v>534</v>
      </c>
      <c r="F365" s="294">
        <f>VLOOKUP(E365,IN_01_26!$B$8:$E$635,4,FALSE)</f>
        <v>3203391.960868034</v>
      </c>
      <c r="G365" s="293"/>
      <c r="H365" s="295" t="s">
        <v>2</v>
      </c>
    </row>
    <row r="366" spans="1:8" ht="26.25" customHeight="1" x14ac:dyDescent="0.25">
      <c r="A366" s="285"/>
      <c r="B366" s="297">
        <v>1218</v>
      </c>
      <c r="C366" s="293"/>
      <c r="D366" s="287" t="s">
        <v>1538</v>
      </c>
      <c r="E366" s="295" t="s">
        <v>533</v>
      </c>
      <c r="F366" s="294">
        <f>VLOOKUP(E366,IN_01_26!$B$8:$E$635,4,FALSE)</f>
        <v>3755484.4828707883</v>
      </c>
      <c r="G366" s="293"/>
      <c r="H366" s="295" t="s">
        <v>2</v>
      </c>
    </row>
    <row r="367" spans="1:8" ht="26.25" customHeight="1" x14ac:dyDescent="0.25">
      <c r="A367" s="285"/>
      <c r="B367" s="297">
        <v>826</v>
      </c>
      <c r="C367" s="293"/>
      <c r="D367" s="287" t="s">
        <v>1540</v>
      </c>
      <c r="E367" s="295" t="s">
        <v>532</v>
      </c>
      <c r="F367" s="294">
        <f>VLOOKUP(E367,IN_01_26!$B$8:$E$635,4,FALSE)</f>
        <v>343875.36333119206</v>
      </c>
      <c r="G367" s="293"/>
      <c r="H367" s="295" t="s">
        <v>2</v>
      </c>
    </row>
    <row r="368" spans="1:8" ht="15" customHeight="1" x14ac:dyDescent="0.25">
      <c r="A368" s="286"/>
      <c r="B368" s="319" t="s">
        <v>531</v>
      </c>
      <c r="C368" s="319"/>
      <c r="D368" s="319"/>
      <c r="E368" s="295" t="s">
        <v>7</v>
      </c>
      <c r="F368" s="294" t="s">
        <v>6</v>
      </c>
      <c r="G368" s="296"/>
      <c r="H368" s="295" t="s">
        <v>5</v>
      </c>
    </row>
    <row r="369" spans="1:8" ht="26.25" customHeight="1" x14ac:dyDescent="0.25">
      <c r="A369" s="285"/>
      <c r="B369" s="297">
        <v>209</v>
      </c>
      <c r="C369" s="293"/>
      <c r="D369" s="287" t="s">
        <v>1534</v>
      </c>
      <c r="E369" s="295" t="s">
        <v>530</v>
      </c>
      <c r="F369" s="294">
        <f>VLOOKUP(E369,IN_01_26!$B$8:$E$635,4,FALSE)</f>
        <v>35277.041226488072</v>
      </c>
      <c r="G369" s="293"/>
      <c r="H369" s="295" t="s">
        <v>4</v>
      </c>
    </row>
    <row r="370" spans="1:8" ht="15" customHeight="1" x14ac:dyDescent="0.25">
      <c r="A370" s="286"/>
      <c r="B370" s="319" t="s">
        <v>529</v>
      </c>
      <c r="C370" s="319"/>
      <c r="D370" s="319"/>
      <c r="E370" s="295" t="s">
        <v>7</v>
      </c>
      <c r="F370" s="294" t="s">
        <v>6</v>
      </c>
      <c r="G370" s="296"/>
      <c r="H370" s="295" t="s">
        <v>5</v>
      </c>
    </row>
    <row r="371" spans="1:8" x14ac:dyDescent="0.25">
      <c r="A371" s="285"/>
      <c r="B371" s="297">
        <v>210</v>
      </c>
      <c r="C371" s="293"/>
      <c r="D371" s="287" t="s">
        <v>1535</v>
      </c>
      <c r="E371" s="295" t="s">
        <v>528</v>
      </c>
      <c r="F371" s="294">
        <f>VLOOKUP(E371,IN_01_26!$B$8:$E$635,4,FALSE)</f>
        <v>87310.453707351349</v>
      </c>
      <c r="G371" s="293"/>
      <c r="H371" s="295" t="s">
        <v>4</v>
      </c>
    </row>
    <row r="372" spans="1:8" x14ac:dyDescent="0.25">
      <c r="A372" s="285"/>
      <c r="B372" s="297">
        <v>1292</v>
      </c>
      <c r="C372" s="293"/>
      <c r="D372" s="287" t="s">
        <v>1498</v>
      </c>
      <c r="E372" s="295" t="s">
        <v>527</v>
      </c>
      <c r="F372" s="294">
        <f>VLOOKUP(E372,IN_01_26!$B$8:$E$635,4,FALSE)</f>
        <v>802318.06175101118</v>
      </c>
      <c r="G372" s="293"/>
      <c r="H372" s="295" t="s">
        <v>4</v>
      </c>
    </row>
    <row r="373" spans="1:8" x14ac:dyDescent="0.25">
      <c r="A373" s="285"/>
      <c r="B373" s="297">
        <v>1293</v>
      </c>
      <c r="C373" s="293"/>
      <c r="D373" s="287" t="s">
        <v>1539</v>
      </c>
      <c r="E373" s="295" t="s">
        <v>526</v>
      </c>
      <c r="F373" s="294">
        <f>VLOOKUP(E373,IN_01_26!$B$8:$E$635,4,FALSE)</f>
        <v>1108990.6127585347</v>
      </c>
      <c r="G373" s="293"/>
      <c r="H373" s="295" t="s">
        <v>4</v>
      </c>
    </row>
    <row r="374" spans="1:8" x14ac:dyDescent="0.25">
      <c r="A374" s="285"/>
      <c r="B374" s="297">
        <v>1294</v>
      </c>
      <c r="C374" s="293"/>
      <c r="D374" s="287" t="s">
        <v>1499</v>
      </c>
      <c r="E374" s="295" t="s">
        <v>525</v>
      </c>
      <c r="F374" s="294">
        <f>VLOOKUP(E374,IN_01_26!$B$8:$E$635,4,FALSE)</f>
        <v>1100486.1339413908</v>
      </c>
      <c r="G374" s="293"/>
      <c r="H374" s="295" t="s">
        <v>4</v>
      </c>
    </row>
    <row r="375" spans="1:8" ht="26.25" customHeight="1" x14ac:dyDescent="0.25">
      <c r="A375" s="286"/>
      <c r="B375" s="319" t="s">
        <v>524</v>
      </c>
      <c r="C375" s="319"/>
      <c r="D375" s="319"/>
      <c r="E375" s="295" t="s">
        <v>7</v>
      </c>
      <c r="F375" s="294" t="s">
        <v>6</v>
      </c>
      <c r="G375" s="296"/>
      <c r="H375" s="295" t="s">
        <v>5</v>
      </c>
    </row>
    <row r="376" spans="1:8" x14ac:dyDescent="0.25">
      <c r="A376" s="285"/>
      <c r="B376" s="297">
        <v>205</v>
      </c>
      <c r="C376" s="293"/>
      <c r="D376" s="287" t="s">
        <v>1937</v>
      </c>
      <c r="E376" s="295" t="s">
        <v>523</v>
      </c>
      <c r="F376" s="294">
        <f>VLOOKUP(E376,IN_01_26!$B$8:$E$635,4,FALSE)</f>
        <v>4344093.2557118963</v>
      </c>
      <c r="G376" s="293"/>
      <c r="H376" s="295" t="s">
        <v>2</v>
      </c>
    </row>
    <row r="377" spans="1:8" ht="26.25" customHeight="1" x14ac:dyDescent="0.25">
      <c r="A377" s="286"/>
      <c r="B377" s="319" t="s">
        <v>522</v>
      </c>
      <c r="C377" s="319"/>
      <c r="D377" s="319"/>
      <c r="E377" s="295" t="s">
        <v>7</v>
      </c>
      <c r="F377" s="294" t="s">
        <v>6</v>
      </c>
      <c r="G377" s="296"/>
      <c r="H377" s="295" t="s">
        <v>5</v>
      </c>
    </row>
    <row r="378" spans="1:8" x14ac:dyDescent="0.25">
      <c r="A378" s="285"/>
      <c r="B378" s="297">
        <v>206</v>
      </c>
      <c r="C378" s="293"/>
      <c r="D378" s="287" t="s">
        <v>1938</v>
      </c>
      <c r="E378" s="295" t="s">
        <v>521</v>
      </c>
      <c r="F378" s="294">
        <f>VLOOKUP(E378,IN_01_26!$B$8:$E$635,4,FALSE)</f>
        <v>4469398.0703601204</v>
      </c>
      <c r="G378" s="293"/>
      <c r="H378" s="295" t="s">
        <v>2</v>
      </c>
    </row>
    <row r="379" spans="1:8" ht="18" customHeight="1" x14ac:dyDescent="0.25">
      <c r="A379" s="320" t="s">
        <v>520</v>
      </c>
      <c r="B379" s="320"/>
      <c r="C379" s="320"/>
      <c r="D379" s="320"/>
      <c r="E379" s="319"/>
      <c r="F379" s="319"/>
      <c r="G379" s="319"/>
      <c r="H379" s="319"/>
    </row>
    <row r="380" spans="1:8" ht="15" customHeight="1" x14ac:dyDescent="0.25">
      <c r="A380" s="286"/>
      <c r="B380" s="319" t="s">
        <v>519</v>
      </c>
      <c r="C380" s="319"/>
      <c r="D380" s="319"/>
      <c r="E380" s="295" t="s">
        <v>7</v>
      </c>
      <c r="F380" s="294" t="s">
        <v>6</v>
      </c>
      <c r="G380" s="296"/>
      <c r="H380" s="295" t="s">
        <v>5</v>
      </c>
    </row>
    <row r="381" spans="1:8" ht="26.25" customHeight="1" x14ac:dyDescent="0.25">
      <c r="A381" s="285"/>
      <c r="B381" s="297">
        <v>525</v>
      </c>
      <c r="C381" s="293"/>
      <c r="D381" s="287" t="s">
        <v>1939</v>
      </c>
      <c r="E381" s="295" t="s">
        <v>518</v>
      </c>
      <c r="F381" s="294">
        <f>VLOOKUP(E381,IN_01_26!$B$8:$E$635,4,FALSE)</f>
        <v>1707.8309992935958</v>
      </c>
      <c r="G381" s="293"/>
      <c r="H381" s="295" t="s">
        <v>119</v>
      </c>
    </row>
    <row r="382" spans="1:8" x14ac:dyDescent="0.25">
      <c r="A382" s="285"/>
      <c r="B382" s="297">
        <v>211</v>
      </c>
      <c r="C382" s="293"/>
      <c r="D382" s="287" t="s">
        <v>1541</v>
      </c>
      <c r="E382" s="295" t="s">
        <v>517</v>
      </c>
      <c r="F382" s="294">
        <f>VLOOKUP(E382,IN_01_26!$B$8:$E$635,4,FALSE)</f>
        <v>3142.1947345001963</v>
      </c>
      <c r="G382" s="293"/>
      <c r="H382" s="295" t="s">
        <v>119</v>
      </c>
    </row>
    <row r="383" spans="1:8" ht="26.25" customHeight="1" x14ac:dyDescent="0.25">
      <c r="A383" s="285"/>
      <c r="B383" s="297">
        <v>526</v>
      </c>
      <c r="C383" s="293"/>
      <c r="D383" s="287" t="s">
        <v>1542</v>
      </c>
      <c r="E383" s="295" t="s">
        <v>516</v>
      </c>
      <c r="F383" s="294">
        <f>VLOOKUP(E383,IN_01_26!$B$8:$E$635,4,FALSE)</f>
        <v>42961.841676599259</v>
      </c>
      <c r="G383" s="293"/>
      <c r="H383" s="295" t="s">
        <v>119</v>
      </c>
    </row>
    <row r="384" spans="1:8" x14ac:dyDescent="0.25">
      <c r="A384" s="285"/>
      <c r="B384" s="297">
        <v>222</v>
      </c>
      <c r="C384" s="293"/>
      <c r="D384" s="287" t="s">
        <v>1557</v>
      </c>
      <c r="E384" s="295" t="s">
        <v>515</v>
      </c>
      <c r="F384" s="294">
        <f>VLOOKUP(E384,IN_01_26!$B$8:$E$635,4,FALSE)</f>
        <v>3100.8836113037164</v>
      </c>
      <c r="G384" s="293"/>
      <c r="H384" s="295" t="s">
        <v>119</v>
      </c>
    </row>
    <row r="385" spans="1:8" ht="26.25" customHeight="1" x14ac:dyDescent="0.25">
      <c r="A385" s="285"/>
      <c r="B385" s="297">
        <v>532</v>
      </c>
      <c r="C385" s="293"/>
      <c r="D385" s="287" t="s">
        <v>1558</v>
      </c>
      <c r="E385" s="295" t="s">
        <v>514</v>
      </c>
      <c r="F385" s="294">
        <f>VLOOKUP(E385,IN_01_26!$B$8:$E$635,4,FALSE)</f>
        <v>732.48626041836394</v>
      </c>
      <c r="G385" s="293"/>
      <c r="H385" s="295" t="s">
        <v>2</v>
      </c>
    </row>
    <row r="386" spans="1:8" ht="26.25" customHeight="1" x14ac:dyDescent="0.25">
      <c r="A386" s="285"/>
      <c r="B386" s="297">
        <v>717</v>
      </c>
      <c r="C386" s="293"/>
      <c r="D386" s="287" t="s">
        <v>1560</v>
      </c>
      <c r="E386" s="295" t="s">
        <v>513</v>
      </c>
      <c r="F386" s="294">
        <f>VLOOKUP(E386,IN_01_26!$B$8:$E$635,4,FALSE)</f>
        <v>2716.3407683502846</v>
      </c>
      <c r="G386" s="293"/>
      <c r="H386" s="295" t="s">
        <v>2</v>
      </c>
    </row>
    <row r="387" spans="1:8" x14ac:dyDescent="0.25">
      <c r="A387" s="285"/>
      <c r="B387" s="297">
        <v>720</v>
      </c>
      <c r="C387" s="293"/>
      <c r="D387" s="287" t="s">
        <v>1561</v>
      </c>
      <c r="E387" s="295" t="s">
        <v>512</v>
      </c>
      <c r="F387" s="294">
        <f>VLOOKUP(E387,IN_01_26!$B$8:$E$635,4,FALSE)</f>
        <v>1418.138352498976</v>
      </c>
      <c r="G387" s="293"/>
      <c r="H387" s="295" t="s">
        <v>2</v>
      </c>
    </row>
    <row r="388" spans="1:8" x14ac:dyDescent="0.25">
      <c r="A388" s="285"/>
      <c r="B388" s="297">
        <v>721</v>
      </c>
      <c r="C388" s="293"/>
      <c r="D388" s="287" t="s">
        <v>1940</v>
      </c>
      <c r="E388" s="295" t="s">
        <v>511</v>
      </c>
      <c r="F388" s="294">
        <f>VLOOKUP(E388,IN_01_26!$B$8:$E$635,4,FALSE)</f>
        <v>1767.6771791915421</v>
      </c>
      <c r="G388" s="293"/>
      <c r="H388" s="295" t="s">
        <v>2</v>
      </c>
    </row>
    <row r="389" spans="1:8" x14ac:dyDescent="0.25">
      <c r="A389" s="285"/>
      <c r="B389" s="297"/>
      <c r="C389" s="293"/>
      <c r="D389" s="287"/>
      <c r="E389" s="295"/>
      <c r="F389" s="294"/>
      <c r="G389" s="293"/>
      <c r="H389" s="295"/>
    </row>
    <row r="390" spans="1:8" x14ac:dyDescent="0.25">
      <c r="A390" s="285"/>
      <c r="B390" s="297"/>
      <c r="C390" s="293"/>
      <c r="D390" s="287"/>
      <c r="E390" s="295"/>
      <c r="F390" s="294"/>
      <c r="G390" s="293"/>
      <c r="H390" s="295"/>
    </row>
    <row r="391" spans="1:8" ht="15" customHeight="1" x14ac:dyDescent="0.25">
      <c r="A391" s="286"/>
      <c r="B391" s="319" t="s">
        <v>510</v>
      </c>
      <c r="C391" s="319"/>
      <c r="D391" s="319"/>
      <c r="E391" s="295" t="s">
        <v>7</v>
      </c>
      <c r="F391" s="294" t="s">
        <v>6</v>
      </c>
      <c r="G391" s="296"/>
      <c r="H391" s="295" t="s">
        <v>5</v>
      </c>
    </row>
    <row r="392" spans="1:8" x14ac:dyDescent="0.25">
      <c r="A392" s="285"/>
      <c r="B392" s="297">
        <v>212</v>
      </c>
      <c r="C392" s="293"/>
      <c r="D392" s="287" t="s">
        <v>1941</v>
      </c>
      <c r="E392" s="295" t="s">
        <v>509</v>
      </c>
      <c r="F392" s="294">
        <f>VLOOKUP(E392,IN_01_26!$B$8:$E$635,4,FALSE)</f>
        <v>41205.168682149662</v>
      </c>
      <c r="G392" s="293"/>
      <c r="H392" s="295" t="s">
        <v>2</v>
      </c>
    </row>
    <row r="393" spans="1:8" x14ac:dyDescent="0.25">
      <c r="A393" s="285"/>
      <c r="B393" s="297">
        <v>527</v>
      </c>
      <c r="C393" s="293"/>
      <c r="D393" s="287" t="s">
        <v>1942</v>
      </c>
      <c r="E393" s="295" t="s">
        <v>508</v>
      </c>
      <c r="F393" s="294">
        <f>VLOOKUP(E393,IN_01_26!$B$8:$E$635,4,FALSE)</f>
        <v>9868.6994106339607</v>
      </c>
      <c r="G393" s="293"/>
      <c r="H393" s="295" t="s">
        <v>119</v>
      </c>
    </row>
    <row r="394" spans="1:8" ht="15" customHeight="1" x14ac:dyDescent="0.25">
      <c r="A394" s="286"/>
      <c r="B394" s="319" t="s">
        <v>507</v>
      </c>
      <c r="C394" s="319"/>
      <c r="D394" s="319"/>
      <c r="E394" s="295" t="s">
        <v>7</v>
      </c>
      <c r="F394" s="294" t="s">
        <v>6</v>
      </c>
      <c r="G394" s="296"/>
      <c r="H394" s="295" t="s">
        <v>5</v>
      </c>
    </row>
    <row r="395" spans="1:8" x14ac:dyDescent="0.25">
      <c r="A395" s="285"/>
      <c r="B395" s="297">
        <v>219</v>
      </c>
      <c r="C395" s="293"/>
      <c r="D395" s="287" t="s">
        <v>1554</v>
      </c>
      <c r="E395" s="295" t="s">
        <v>506</v>
      </c>
      <c r="F395" s="294">
        <f>VLOOKUP(E395,IN_01_26!$B$8:$E$635,4,FALSE)</f>
        <v>14261.98213212802</v>
      </c>
      <c r="G395" s="293"/>
      <c r="H395" s="295" t="s">
        <v>119</v>
      </c>
    </row>
    <row r="396" spans="1:8" ht="15" customHeight="1" x14ac:dyDescent="0.25">
      <c r="A396" s="286"/>
      <c r="B396" s="319" t="s">
        <v>505</v>
      </c>
      <c r="C396" s="319"/>
      <c r="D396" s="319"/>
      <c r="E396" s="295" t="s">
        <v>7</v>
      </c>
      <c r="F396" s="294" t="s">
        <v>6</v>
      </c>
      <c r="G396" s="296"/>
      <c r="H396" s="295" t="s">
        <v>5</v>
      </c>
    </row>
    <row r="397" spans="1:8" x14ac:dyDescent="0.25">
      <c r="A397" s="285"/>
      <c r="B397" s="297">
        <v>217</v>
      </c>
      <c r="C397" s="293"/>
      <c r="D397" s="287" t="s">
        <v>1552</v>
      </c>
      <c r="E397" s="295" t="s">
        <v>504</v>
      </c>
      <c r="F397" s="294">
        <f>VLOOKUP(E397,IN_01_26!$B$8:$E$635,4,FALSE)</f>
        <v>8972.5684834824879</v>
      </c>
      <c r="G397" s="293"/>
      <c r="H397" s="295" t="s">
        <v>119</v>
      </c>
    </row>
    <row r="398" spans="1:8" ht="26.25" customHeight="1" x14ac:dyDescent="0.25">
      <c r="A398" s="286"/>
      <c r="B398" s="319" t="s">
        <v>503</v>
      </c>
      <c r="C398" s="319"/>
      <c r="D398" s="319"/>
      <c r="E398" s="295" t="s">
        <v>7</v>
      </c>
      <c r="F398" s="294" t="s">
        <v>6</v>
      </c>
      <c r="G398" s="296"/>
      <c r="H398" s="295" t="s">
        <v>5</v>
      </c>
    </row>
    <row r="399" spans="1:8" x14ac:dyDescent="0.25">
      <c r="A399" s="285"/>
      <c r="B399" s="297">
        <v>213</v>
      </c>
      <c r="C399" s="293"/>
      <c r="D399" s="287" t="s">
        <v>1545</v>
      </c>
      <c r="E399" s="295" t="s">
        <v>502</v>
      </c>
      <c r="F399" s="294">
        <f>VLOOKUP(E399,IN_01_26!$B$8:$E$635,4,FALSE)</f>
        <v>101602.7894443018</v>
      </c>
      <c r="G399" s="293"/>
      <c r="H399" s="295" t="s">
        <v>2</v>
      </c>
    </row>
    <row r="400" spans="1:8" x14ac:dyDescent="0.25">
      <c r="A400" s="285"/>
      <c r="B400" s="297">
        <v>528</v>
      </c>
      <c r="C400" s="293"/>
      <c r="D400" s="287" t="s">
        <v>1546</v>
      </c>
      <c r="E400" s="295" t="s">
        <v>501</v>
      </c>
      <c r="F400" s="294">
        <f>VLOOKUP(E400,IN_01_26!$B$8:$E$635,4,FALSE)</f>
        <v>95976.786199034308</v>
      </c>
      <c r="G400" s="293"/>
      <c r="H400" s="295" t="s">
        <v>2</v>
      </c>
    </row>
    <row r="401" spans="1:8" ht="26.25" customHeight="1" x14ac:dyDescent="0.25">
      <c r="A401" s="286"/>
      <c r="B401" s="319" t="s">
        <v>500</v>
      </c>
      <c r="C401" s="319"/>
      <c r="D401" s="319"/>
      <c r="E401" s="295" t="s">
        <v>7</v>
      </c>
      <c r="F401" s="294" t="s">
        <v>6</v>
      </c>
      <c r="G401" s="296"/>
      <c r="H401" s="295" t="s">
        <v>5</v>
      </c>
    </row>
    <row r="402" spans="1:8" x14ac:dyDescent="0.25">
      <c r="A402" s="285"/>
      <c r="B402" s="297">
        <v>220</v>
      </c>
      <c r="C402" s="293"/>
      <c r="D402" s="287" t="s">
        <v>1555</v>
      </c>
      <c r="E402" s="295" t="s">
        <v>499</v>
      </c>
      <c r="F402" s="294">
        <f>VLOOKUP(E402,IN_01_26!$B$8:$E$635,4,FALSE)</f>
        <v>7143.3271573856227</v>
      </c>
      <c r="G402" s="293"/>
      <c r="H402" s="295" t="s">
        <v>119</v>
      </c>
    </row>
    <row r="403" spans="1:8" ht="26.25" customHeight="1" x14ac:dyDescent="0.25">
      <c r="A403" s="286"/>
      <c r="B403" s="319" t="s">
        <v>498</v>
      </c>
      <c r="C403" s="319"/>
      <c r="D403" s="319"/>
      <c r="E403" s="295" t="s">
        <v>7</v>
      </c>
      <c r="F403" s="294" t="s">
        <v>6</v>
      </c>
      <c r="G403" s="296"/>
      <c r="H403" s="295" t="s">
        <v>5</v>
      </c>
    </row>
    <row r="404" spans="1:8" x14ac:dyDescent="0.25">
      <c r="A404" s="285"/>
      <c r="B404" s="297">
        <v>529</v>
      </c>
      <c r="C404" s="293"/>
      <c r="D404" s="287" t="s">
        <v>1547</v>
      </c>
      <c r="E404" s="295" t="s">
        <v>497</v>
      </c>
      <c r="F404" s="294">
        <f>VLOOKUP(E404,IN_01_26!$B$8:$E$635,4,FALSE)</f>
        <v>24280.877040101168</v>
      </c>
      <c r="G404" s="293"/>
      <c r="H404" s="295" t="s">
        <v>119</v>
      </c>
    </row>
    <row r="405" spans="1:8" ht="26.25" customHeight="1" x14ac:dyDescent="0.25">
      <c r="A405" s="285"/>
      <c r="B405" s="297">
        <v>530</v>
      </c>
      <c r="C405" s="293"/>
      <c r="D405" s="287" t="s">
        <v>1548</v>
      </c>
      <c r="E405" s="295" t="s">
        <v>496</v>
      </c>
      <c r="F405" s="294">
        <f>VLOOKUP(E405,IN_01_26!$B$8:$E$635,4,FALSE)</f>
        <v>24335.329168040185</v>
      </c>
      <c r="G405" s="293"/>
      <c r="H405" s="295" t="s">
        <v>119</v>
      </c>
    </row>
    <row r="406" spans="1:8" x14ac:dyDescent="0.25">
      <c r="A406" s="285"/>
      <c r="B406" s="297">
        <v>214</v>
      </c>
      <c r="C406" s="293"/>
      <c r="D406" s="287" t="s">
        <v>1549</v>
      </c>
      <c r="E406" s="295" t="s">
        <v>495</v>
      </c>
      <c r="F406" s="294">
        <f>VLOOKUP(E406,IN_01_26!$B$8:$E$635,4,FALSE)</f>
        <v>2659.8323376295593</v>
      </c>
      <c r="G406" s="293"/>
      <c r="H406" s="295" t="s">
        <v>2</v>
      </c>
    </row>
    <row r="407" spans="1:8" x14ac:dyDescent="0.25">
      <c r="A407" s="285"/>
      <c r="B407" s="297">
        <v>531</v>
      </c>
      <c r="C407" s="293"/>
      <c r="D407" s="287" t="s">
        <v>1550</v>
      </c>
      <c r="E407" s="295" t="s">
        <v>494</v>
      </c>
      <c r="F407" s="294">
        <f>VLOOKUP(E407,IN_01_26!$B$8:$E$635,4,FALSE)</f>
        <v>15551.488974292955</v>
      </c>
      <c r="G407" s="293"/>
      <c r="H407" s="295" t="s">
        <v>119</v>
      </c>
    </row>
    <row r="408" spans="1:8" ht="26.25" customHeight="1" x14ac:dyDescent="0.25">
      <c r="A408" s="285"/>
      <c r="B408" s="297">
        <v>215</v>
      </c>
      <c r="C408" s="293"/>
      <c r="D408" s="287" t="s">
        <v>1761</v>
      </c>
      <c r="E408" s="295" t="s">
        <v>493</v>
      </c>
      <c r="F408" s="294">
        <f>VLOOKUP(E408,IN_01_26!$B$8:$E$635,4,FALSE)</f>
        <v>160866.49119049875</v>
      </c>
      <c r="G408" s="293"/>
      <c r="H408" s="295" t="s">
        <v>2</v>
      </c>
    </row>
    <row r="409" spans="1:8" x14ac:dyDescent="0.25">
      <c r="A409" s="285"/>
      <c r="B409" s="297">
        <v>216</v>
      </c>
      <c r="C409" s="293"/>
      <c r="D409" s="287" t="s">
        <v>1551</v>
      </c>
      <c r="E409" s="295" t="s">
        <v>492</v>
      </c>
      <c r="F409" s="294">
        <f>VLOOKUP(E409,IN_01_26!$B$8:$E$635,4,FALSE)</f>
        <v>3447.3999430572694</v>
      </c>
      <c r="G409" s="293"/>
      <c r="H409" s="295" t="s">
        <v>119</v>
      </c>
    </row>
    <row r="410" spans="1:8" ht="26.25" customHeight="1" x14ac:dyDescent="0.25">
      <c r="A410" s="285"/>
      <c r="B410" s="297">
        <v>221</v>
      </c>
      <c r="C410" s="293"/>
      <c r="D410" s="287" t="s">
        <v>1943</v>
      </c>
      <c r="E410" s="295" t="s">
        <v>491</v>
      </c>
      <c r="F410" s="294">
        <f>VLOOKUP(E410,IN_01_26!$B$8:$E$635,4,FALSE)</f>
        <v>19970.594167169631</v>
      </c>
      <c r="G410" s="293"/>
      <c r="H410" s="295" t="s">
        <v>119</v>
      </c>
    </row>
    <row r="411" spans="1:8" x14ac:dyDescent="0.25">
      <c r="A411" s="285"/>
      <c r="B411" s="297">
        <v>724</v>
      </c>
      <c r="C411" s="293"/>
      <c r="D411" s="287" t="s">
        <v>1562</v>
      </c>
      <c r="E411" s="295" t="s">
        <v>490</v>
      </c>
      <c r="F411" s="294">
        <f>VLOOKUP(E411,IN_01_26!$B$8:$E$635,4,FALSE)</f>
        <v>9990.0995098884869</v>
      </c>
      <c r="G411" s="293"/>
      <c r="H411" s="295" t="s">
        <v>119</v>
      </c>
    </row>
    <row r="412" spans="1:8" x14ac:dyDescent="0.25">
      <c r="A412" s="285"/>
      <c r="B412" s="297">
        <v>793</v>
      </c>
      <c r="C412" s="293"/>
      <c r="D412" s="287" t="s">
        <v>1563</v>
      </c>
      <c r="E412" s="295" t="s">
        <v>489</v>
      </c>
      <c r="F412" s="294">
        <f>VLOOKUP(E412,IN_01_26!$B$8:$E$635,4,FALSE)</f>
        <v>155763.8241158677</v>
      </c>
      <c r="G412" s="293"/>
      <c r="H412" s="295" t="s">
        <v>2</v>
      </c>
    </row>
    <row r="413" spans="1:8" x14ac:dyDescent="0.25">
      <c r="A413" s="285"/>
      <c r="B413" s="297">
        <v>794</v>
      </c>
      <c r="C413" s="293"/>
      <c r="D413" s="287" t="s">
        <v>1564</v>
      </c>
      <c r="E413" s="295" t="s">
        <v>488</v>
      </c>
      <c r="F413" s="294">
        <f>VLOOKUP(E413,IN_01_26!$B$8:$E$635,4,FALSE)</f>
        <v>51577.358127129744</v>
      </c>
      <c r="G413" s="293"/>
      <c r="H413" s="295" t="s">
        <v>2</v>
      </c>
    </row>
    <row r="414" spans="1:8" x14ac:dyDescent="0.25">
      <c r="A414" s="285"/>
      <c r="B414" s="297">
        <v>796</v>
      </c>
      <c r="C414" s="293"/>
      <c r="D414" s="287" t="s">
        <v>1565</v>
      </c>
      <c r="E414" s="295" t="s">
        <v>487</v>
      </c>
      <c r="F414" s="294">
        <f>VLOOKUP(E414,IN_01_26!$B$8:$E$635,4,FALSE)</f>
        <v>58030.06769459333</v>
      </c>
      <c r="G414" s="293"/>
      <c r="H414" s="295" t="s">
        <v>2</v>
      </c>
    </row>
    <row r="415" spans="1:8" ht="15" customHeight="1" x14ac:dyDescent="0.25">
      <c r="A415" s="286"/>
      <c r="B415" s="319" t="s">
        <v>486</v>
      </c>
      <c r="C415" s="319"/>
      <c r="D415" s="319"/>
      <c r="E415" s="295" t="s">
        <v>7</v>
      </c>
      <c r="F415" s="294" t="s">
        <v>6</v>
      </c>
      <c r="G415" s="296"/>
      <c r="H415" s="295" t="s">
        <v>5</v>
      </c>
    </row>
    <row r="416" spans="1:8" x14ac:dyDescent="0.25">
      <c r="A416" s="285"/>
      <c r="B416" s="297">
        <v>341</v>
      </c>
      <c r="C416" s="293"/>
      <c r="D416" s="287" t="s">
        <v>1659</v>
      </c>
      <c r="E416" s="295" t="s">
        <v>485</v>
      </c>
      <c r="F416" s="294">
        <f>VLOOKUP(E416,IN_01_26!$B$8:$E$635,4,FALSE)</f>
        <v>7286.3122975699853</v>
      </c>
      <c r="G416" s="293"/>
      <c r="H416" s="295" t="s">
        <v>2</v>
      </c>
    </row>
    <row r="417" spans="1:8" x14ac:dyDescent="0.25">
      <c r="A417" s="285"/>
      <c r="B417" s="297">
        <v>218</v>
      </c>
      <c r="C417" s="293"/>
      <c r="D417" s="287" t="s">
        <v>1944</v>
      </c>
      <c r="E417" s="295" t="s">
        <v>484</v>
      </c>
      <c r="F417" s="294">
        <f>VLOOKUP(E417,IN_01_26!$B$8:$E$635,4,FALSE)</f>
        <v>1010.1989139017122</v>
      </c>
      <c r="G417" s="293"/>
      <c r="H417" s="295" t="s">
        <v>117</v>
      </c>
    </row>
    <row r="418" spans="1:8" ht="18" customHeight="1" x14ac:dyDescent="0.25">
      <c r="A418" s="320" t="s">
        <v>483</v>
      </c>
      <c r="B418" s="320"/>
      <c r="C418" s="320"/>
      <c r="D418" s="320"/>
      <c r="E418" s="319"/>
      <c r="F418" s="319"/>
      <c r="G418" s="319"/>
      <c r="H418" s="319"/>
    </row>
    <row r="419" spans="1:8" ht="15" customHeight="1" x14ac:dyDescent="0.25">
      <c r="A419" s="286"/>
      <c r="B419" s="319" t="s">
        <v>482</v>
      </c>
      <c r="C419" s="319"/>
      <c r="D419" s="319"/>
      <c r="E419" s="295" t="s">
        <v>7</v>
      </c>
      <c r="F419" s="294" t="s">
        <v>6</v>
      </c>
      <c r="G419" s="296"/>
      <c r="H419" s="295" t="s">
        <v>5</v>
      </c>
    </row>
    <row r="420" spans="1:8" x14ac:dyDescent="0.25">
      <c r="A420" s="285"/>
      <c r="B420" s="297">
        <v>223</v>
      </c>
      <c r="C420" s="293"/>
      <c r="D420" s="287" t="s">
        <v>1945</v>
      </c>
      <c r="E420" s="295" t="s">
        <v>481</v>
      </c>
      <c r="F420" s="294">
        <f>VLOOKUP(E420,IN_01_26!$B$8:$E$635,4,FALSE)</f>
        <v>20110.213696059203</v>
      </c>
      <c r="G420" s="293"/>
      <c r="H420" s="295" t="s">
        <v>2</v>
      </c>
    </row>
    <row r="421" spans="1:8" x14ac:dyDescent="0.25">
      <c r="A421" s="285"/>
      <c r="B421" s="297">
        <v>224</v>
      </c>
      <c r="C421" s="293"/>
      <c r="D421" s="287" t="s">
        <v>2033</v>
      </c>
      <c r="E421" s="295" t="s">
        <v>480</v>
      </c>
      <c r="F421" s="294">
        <f>VLOOKUP(E421,IN_01_26!$B$8:$E$635,4,FALSE)</f>
        <v>15940.54404975678</v>
      </c>
      <c r="G421" s="293"/>
      <c r="H421" s="295" t="s">
        <v>2</v>
      </c>
    </row>
    <row r="422" spans="1:8" ht="26.25" customHeight="1" x14ac:dyDescent="0.25">
      <c r="A422" s="320" t="s">
        <v>479</v>
      </c>
      <c r="B422" s="320"/>
      <c r="C422" s="320"/>
      <c r="D422" s="320"/>
      <c r="E422" s="319"/>
      <c r="F422" s="319"/>
      <c r="G422" s="319"/>
      <c r="H422" s="319"/>
    </row>
    <row r="423" spans="1:8" ht="15" customHeight="1" x14ac:dyDescent="0.25">
      <c r="A423" s="286"/>
      <c r="B423" s="319" t="s">
        <v>478</v>
      </c>
      <c r="C423" s="319"/>
      <c r="D423" s="319"/>
      <c r="E423" s="295" t="s">
        <v>7</v>
      </c>
      <c r="F423" s="294" t="s">
        <v>6</v>
      </c>
      <c r="G423" s="296"/>
      <c r="H423" s="295" t="s">
        <v>5</v>
      </c>
    </row>
    <row r="424" spans="1:8" x14ac:dyDescent="0.25">
      <c r="A424" s="285"/>
      <c r="B424" s="297">
        <v>225</v>
      </c>
      <c r="C424" s="293"/>
      <c r="D424" s="287" t="s">
        <v>1568</v>
      </c>
      <c r="E424" s="295" t="s">
        <v>477</v>
      </c>
      <c r="F424" s="294">
        <f>VLOOKUP(E424,IN_01_26!$B$8:$E$635,4,FALSE)</f>
        <v>25618.195360491998</v>
      </c>
      <c r="G424" s="293"/>
      <c r="H424" s="295" t="s">
        <v>2</v>
      </c>
    </row>
    <row r="425" spans="1:8" ht="26.25" customHeight="1" x14ac:dyDescent="0.25">
      <c r="A425" s="285"/>
      <c r="B425" s="297">
        <v>226</v>
      </c>
      <c r="C425" s="293"/>
      <c r="D425" s="287" t="s">
        <v>1569</v>
      </c>
      <c r="E425" s="295" t="s">
        <v>476</v>
      </c>
      <c r="F425" s="294">
        <f>VLOOKUP(E425,IN_01_26!$B$8:$E$635,4,FALSE)</f>
        <v>43991.167336490798</v>
      </c>
      <c r="G425" s="293"/>
      <c r="H425" s="295" t="s">
        <v>2</v>
      </c>
    </row>
    <row r="426" spans="1:8" ht="26.25" customHeight="1" x14ac:dyDescent="0.25">
      <c r="A426" s="286"/>
      <c r="B426" s="319" t="s">
        <v>475</v>
      </c>
      <c r="C426" s="319"/>
      <c r="D426" s="319"/>
      <c r="E426" s="295" t="s">
        <v>7</v>
      </c>
      <c r="F426" s="294" t="s">
        <v>6</v>
      </c>
      <c r="G426" s="296"/>
      <c r="H426" s="295" t="s">
        <v>5</v>
      </c>
    </row>
    <row r="427" spans="1:8" x14ac:dyDescent="0.25">
      <c r="A427" s="285"/>
      <c r="B427" s="297">
        <v>536</v>
      </c>
      <c r="C427" s="293"/>
      <c r="D427" s="287" t="s">
        <v>1570</v>
      </c>
      <c r="E427" s="295" t="s">
        <v>474</v>
      </c>
      <c r="F427" s="294">
        <f>VLOOKUP(E427,IN_01_26!$B$8:$E$635,4,FALSE)</f>
        <v>34554.687524234061</v>
      </c>
      <c r="G427" s="293"/>
      <c r="H427" s="295" t="s">
        <v>2</v>
      </c>
    </row>
    <row r="428" spans="1:8" x14ac:dyDescent="0.25">
      <c r="A428" s="285"/>
      <c r="B428" s="297">
        <v>538</v>
      </c>
      <c r="C428" s="293"/>
      <c r="D428" s="287" t="s">
        <v>1571</v>
      </c>
      <c r="E428" s="295" t="s">
        <v>473</v>
      </c>
      <c r="F428" s="294">
        <f>VLOOKUP(E428,IN_01_26!$B$8:$E$635,4,FALSE)</f>
        <v>163208.01396290743</v>
      </c>
      <c r="G428" s="293"/>
      <c r="H428" s="295" t="s">
        <v>2</v>
      </c>
    </row>
    <row r="429" spans="1:8" ht="26.25" customHeight="1" x14ac:dyDescent="0.25">
      <c r="A429" s="285"/>
      <c r="B429" s="297">
        <v>539</v>
      </c>
      <c r="C429" s="293"/>
      <c r="D429" s="287" t="s">
        <v>1572</v>
      </c>
      <c r="E429" s="295" t="s">
        <v>472</v>
      </c>
      <c r="F429" s="294">
        <f>VLOOKUP(E429,IN_01_26!$B$8:$E$635,4,FALSE)</f>
        <v>170521.12693862003</v>
      </c>
      <c r="G429" s="293"/>
      <c r="H429" s="295" t="s">
        <v>2</v>
      </c>
    </row>
    <row r="430" spans="1:8" ht="26.25" customHeight="1" x14ac:dyDescent="0.25">
      <c r="A430" s="285"/>
      <c r="B430" s="297">
        <v>913</v>
      </c>
      <c r="C430" s="293"/>
      <c r="D430" s="287" t="s">
        <v>1573</v>
      </c>
      <c r="E430" s="295" t="s">
        <v>471</v>
      </c>
      <c r="F430" s="294">
        <f>VLOOKUP(E430,IN_01_26!$B$8:$E$635,4,FALSE)</f>
        <v>287139.06558163714</v>
      </c>
      <c r="G430" s="293"/>
      <c r="H430" s="295" t="s">
        <v>2</v>
      </c>
    </row>
    <row r="431" spans="1:8" ht="18" customHeight="1" x14ac:dyDescent="0.25">
      <c r="A431" s="320" t="s">
        <v>470</v>
      </c>
      <c r="B431" s="320"/>
      <c r="C431" s="320"/>
      <c r="D431" s="320"/>
      <c r="E431" s="319"/>
      <c r="F431" s="319"/>
      <c r="G431" s="319"/>
      <c r="H431" s="319"/>
    </row>
    <row r="432" spans="1:8" ht="15" customHeight="1" x14ac:dyDescent="0.25">
      <c r="A432" s="286"/>
      <c r="B432" s="319" t="s">
        <v>469</v>
      </c>
      <c r="C432" s="319"/>
      <c r="D432" s="319"/>
      <c r="E432" s="295" t="s">
        <v>7</v>
      </c>
      <c r="F432" s="294" t="s">
        <v>6</v>
      </c>
      <c r="G432" s="296"/>
      <c r="H432" s="295" t="s">
        <v>5</v>
      </c>
    </row>
    <row r="433" spans="1:8" ht="26.25" customHeight="1" x14ac:dyDescent="0.25">
      <c r="A433" s="285"/>
      <c r="B433" s="297">
        <v>227</v>
      </c>
      <c r="C433" s="293"/>
      <c r="D433" s="287" t="s">
        <v>1946</v>
      </c>
      <c r="E433" s="295" t="s">
        <v>468</v>
      </c>
      <c r="F433" s="294">
        <f>VLOOKUP(E433,IN_01_26!$B$8:$E$635,4,FALSE)</f>
        <v>2845.5734475692475</v>
      </c>
      <c r="G433" s="293"/>
      <c r="H433" s="295" t="s">
        <v>4</v>
      </c>
    </row>
    <row r="434" spans="1:8" x14ac:dyDescent="0.25">
      <c r="A434" s="285"/>
      <c r="B434" s="297">
        <v>228</v>
      </c>
      <c r="C434" s="293"/>
      <c r="D434" s="287" t="s">
        <v>1575</v>
      </c>
      <c r="E434" s="295" t="s">
        <v>467</v>
      </c>
      <c r="F434" s="294">
        <f>VLOOKUP(E434,IN_01_26!$B$8:$E$635,4,FALSE)</f>
        <v>11010.980608924441</v>
      </c>
      <c r="G434" s="293"/>
      <c r="H434" s="295" t="s">
        <v>4</v>
      </c>
    </row>
    <row r="435" spans="1:8" x14ac:dyDescent="0.25">
      <c r="A435" s="285"/>
      <c r="B435" s="297">
        <v>229</v>
      </c>
      <c r="C435" s="293"/>
      <c r="D435" s="287" t="s">
        <v>1576</v>
      </c>
      <c r="E435" s="295" t="s">
        <v>466</v>
      </c>
      <c r="F435" s="294">
        <f>VLOOKUP(E435,IN_01_26!$B$8:$E$635,4,FALSE)</f>
        <v>18393.293570233182</v>
      </c>
      <c r="G435" s="293"/>
      <c r="H435" s="295" t="s">
        <v>4</v>
      </c>
    </row>
    <row r="436" spans="1:8" x14ac:dyDescent="0.25">
      <c r="A436" s="285"/>
      <c r="B436" s="297">
        <v>1372</v>
      </c>
      <c r="C436" s="293"/>
      <c r="D436" s="287" t="s">
        <v>1577</v>
      </c>
      <c r="E436" s="295" t="s">
        <v>465</v>
      </c>
      <c r="F436" s="294">
        <f>VLOOKUP(E436,IN_01_26!$B$8:$E$635,4,FALSE)</f>
        <v>26710.042410050119</v>
      </c>
      <c r="G436" s="293"/>
      <c r="H436" s="295" t="s">
        <v>4</v>
      </c>
    </row>
    <row r="437" spans="1:8" x14ac:dyDescent="0.25">
      <c r="A437" s="285"/>
      <c r="B437" s="297">
        <v>1373</v>
      </c>
      <c r="C437" s="293"/>
      <c r="D437" s="287" t="s">
        <v>1578</v>
      </c>
      <c r="E437" s="295" t="s">
        <v>464</v>
      </c>
      <c r="F437" s="294">
        <f>VLOOKUP(E437,IN_01_26!$B$8:$E$635,4,FALSE)</f>
        <v>42448.094246715948</v>
      </c>
      <c r="G437" s="293"/>
      <c r="H437" s="295" t="s">
        <v>4</v>
      </c>
    </row>
    <row r="438" spans="1:8" ht="26.25" customHeight="1" x14ac:dyDescent="0.25">
      <c r="A438" s="285"/>
      <c r="B438" s="297">
        <v>1374</v>
      </c>
      <c r="C438" s="293"/>
      <c r="D438" s="287" t="s">
        <v>1579</v>
      </c>
      <c r="E438" s="295" t="s">
        <v>463</v>
      </c>
      <c r="F438" s="294">
        <f>VLOOKUP(E438,IN_01_26!$B$8:$E$635,4,FALSE)</f>
        <v>41859.951087438465</v>
      </c>
      <c r="G438" s="293"/>
      <c r="H438" s="295" t="s">
        <v>4</v>
      </c>
    </row>
    <row r="439" spans="1:8" ht="26.25" customHeight="1" x14ac:dyDescent="0.25">
      <c r="A439" s="285"/>
      <c r="B439" s="297">
        <v>1375</v>
      </c>
      <c r="C439" s="293"/>
      <c r="D439" s="287" t="s">
        <v>1581</v>
      </c>
      <c r="E439" s="295" t="s">
        <v>462</v>
      </c>
      <c r="F439" s="294">
        <f>VLOOKUP(E439,IN_01_26!$B$8:$E$635,4,FALSE)</f>
        <v>61705.310956369947</v>
      </c>
      <c r="G439" s="293"/>
      <c r="H439" s="295" t="s">
        <v>4</v>
      </c>
    </row>
    <row r="440" spans="1:8" ht="15" customHeight="1" x14ac:dyDescent="0.25">
      <c r="A440" s="286"/>
      <c r="B440" s="319" t="s">
        <v>461</v>
      </c>
      <c r="C440" s="319"/>
      <c r="D440" s="319"/>
      <c r="E440" s="295" t="s">
        <v>7</v>
      </c>
      <c r="F440" s="294" t="s">
        <v>6</v>
      </c>
      <c r="G440" s="296"/>
      <c r="H440" s="295" t="s">
        <v>5</v>
      </c>
    </row>
    <row r="441" spans="1:8" x14ac:dyDescent="0.25">
      <c r="A441" s="285"/>
      <c r="B441" s="297">
        <v>230</v>
      </c>
      <c r="C441" s="293"/>
      <c r="D441" s="287" t="s">
        <v>1580</v>
      </c>
      <c r="E441" s="295" t="s">
        <v>460</v>
      </c>
      <c r="F441" s="294">
        <f>VLOOKUP(E441,IN_01_26!$B$8:$E$635,4,FALSE)</f>
        <v>20468.699494769844</v>
      </c>
      <c r="G441" s="293"/>
      <c r="H441" s="295" t="s">
        <v>2</v>
      </c>
    </row>
    <row r="442" spans="1:8" x14ac:dyDescent="0.25">
      <c r="A442" s="285"/>
      <c r="B442" s="297">
        <v>231</v>
      </c>
      <c r="C442" s="293"/>
      <c r="D442" s="287" t="s">
        <v>1582</v>
      </c>
      <c r="E442" s="295" t="s">
        <v>459</v>
      </c>
      <c r="F442" s="294">
        <f>VLOOKUP(E442,IN_01_26!$B$8:$E$635,4,FALSE)</f>
        <v>30814.774335071339</v>
      </c>
      <c r="G442" s="293"/>
      <c r="H442" s="295" t="s">
        <v>2</v>
      </c>
    </row>
    <row r="443" spans="1:8" x14ac:dyDescent="0.25">
      <c r="A443" s="285"/>
      <c r="B443" s="297">
        <v>232</v>
      </c>
      <c r="C443" s="293"/>
      <c r="D443" s="287" t="s">
        <v>1583</v>
      </c>
      <c r="E443" s="295" t="s">
        <v>458</v>
      </c>
      <c r="F443" s="294">
        <f>VLOOKUP(E443,IN_01_26!$B$8:$E$635,4,FALSE)</f>
        <v>95743.019631017902</v>
      </c>
      <c r="G443" s="293"/>
      <c r="H443" s="295" t="s">
        <v>2</v>
      </c>
    </row>
    <row r="444" spans="1:8" x14ac:dyDescent="0.25">
      <c r="A444" s="285"/>
      <c r="B444" s="297">
        <v>234</v>
      </c>
      <c r="C444" s="293"/>
      <c r="D444" s="287" t="s">
        <v>1585</v>
      </c>
      <c r="E444" s="295" t="s">
        <v>457</v>
      </c>
      <c r="F444" s="294">
        <f>VLOOKUP(E444,IN_01_26!$B$8:$E$635,4,FALSE)</f>
        <v>23298.015758970789</v>
      </c>
      <c r="G444" s="293"/>
      <c r="H444" s="295" t="s">
        <v>2</v>
      </c>
    </row>
    <row r="445" spans="1:8" x14ac:dyDescent="0.25">
      <c r="A445" s="285"/>
      <c r="B445" s="297">
        <v>540</v>
      </c>
      <c r="C445" s="293"/>
      <c r="D445" s="287" t="s">
        <v>1586</v>
      </c>
      <c r="E445" s="295" t="s">
        <v>456</v>
      </c>
      <c r="F445" s="294">
        <f>VLOOKUP(E445,IN_01_26!$B$8:$E$635,4,FALSE)</f>
        <v>22195.262967620492</v>
      </c>
      <c r="G445" s="293"/>
      <c r="H445" s="295" t="s">
        <v>2</v>
      </c>
    </row>
    <row r="446" spans="1:8" x14ac:dyDescent="0.25">
      <c r="A446" s="285"/>
      <c r="B446" s="297"/>
      <c r="C446" s="293"/>
      <c r="D446" s="287" t="s">
        <v>1871</v>
      </c>
      <c r="E446" s="295" t="s">
        <v>1870</v>
      </c>
      <c r="F446" s="294">
        <f>VLOOKUP(E446,IN_01_26!$B$8:$E$635,4,FALSE)</f>
        <v>6600.8194079152408</v>
      </c>
      <c r="G446" s="293"/>
      <c r="H446" s="295" t="s">
        <v>4</v>
      </c>
    </row>
    <row r="447" spans="1:8" x14ac:dyDescent="0.25">
      <c r="A447" s="285"/>
      <c r="B447" s="297"/>
      <c r="C447" s="293"/>
      <c r="D447" s="287" t="s">
        <v>1873</v>
      </c>
      <c r="E447" s="295" t="s">
        <v>1872</v>
      </c>
      <c r="F447" s="294">
        <f>VLOOKUP(E447,IN_01_26!$B$8:$E$635,4,FALSE)</f>
        <v>9188.4610351847186</v>
      </c>
      <c r="G447" s="293"/>
      <c r="H447" s="295" t="s">
        <v>4</v>
      </c>
    </row>
    <row r="448" spans="1:8" x14ac:dyDescent="0.25">
      <c r="A448" s="285"/>
      <c r="B448" s="297"/>
      <c r="C448" s="293"/>
      <c r="D448" s="287" t="s">
        <v>1875</v>
      </c>
      <c r="E448" s="295" t="s">
        <v>1874</v>
      </c>
      <c r="F448" s="294">
        <f>VLOOKUP(E448,IN_01_26!$B$8:$E$635,4,FALSE)</f>
        <v>8756.6569450965453</v>
      </c>
      <c r="G448" s="293"/>
      <c r="H448" s="295" t="s">
        <v>4</v>
      </c>
    </row>
    <row r="449" spans="1:8" x14ac:dyDescent="0.25">
      <c r="A449" s="285"/>
      <c r="B449" s="297"/>
      <c r="C449" s="293"/>
      <c r="D449" s="287" t="s">
        <v>1877</v>
      </c>
      <c r="E449" s="295" t="s">
        <v>1876</v>
      </c>
      <c r="F449" s="294">
        <f>VLOOKUP(E449,IN_01_26!$B$8:$E$635,4,FALSE)</f>
        <v>12573.993601567814</v>
      </c>
      <c r="G449" s="293"/>
      <c r="H449" s="295" t="s">
        <v>4</v>
      </c>
    </row>
    <row r="450" spans="1:8" x14ac:dyDescent="0.25">
      <c r="A450" s="285"/>
      <c r="B450" s="297">
        <v>1241</v>
      </c>
      <c r="C450" s="293"/>
      <c r="D450" s="287" t="s">
        <v>1587</v>
      </c>
      <c r="E450" s="295" t="s">
        <v>455</v>
      </c>
      <c r="F450" s="294">
        <f>VLOOKUP(E450,IN_01_26!$B$8:$E$635,4,FALSE)</f>
        <v>65043.255607297171</v>
      </c>
      <c r="G450" s="293"/>
      <c r="H450" s="295" t="s">
        <v>4</v>
      </c>
    </row>
    <row r="451" spans="1:8" ht="26.25" customHeight="1" x14ac:dyDescent="0.25">
      <c r="A451" s="285"/>
      <c r="B451" s="297">
        <v>1242</v>
      </c>
      <c r="C451" s="293"/>
      <c r="D451" s="287" t="s">
        <v>1588</v>
      </c>
      <c r="E451" s="295" t="s">
        <v>454</v>
      </c>
      <c r="F451" s="294">
        <f>VLOOKUP(E451,IN_01_26!$B$8:$E$635,4,FALSE)</f>
        <v>71005.353330084705</v>
      </c>
      <c r="G451" s="293"/>
      <c r="H451" s="295" t="s">
        <v>4</v>
      </c>
    </row>
    <row r="452" spans="1:8" x14ac:dyDescent="0.25">
      <c r="A452" s="285"/>
      <c r="B452" s="297">
        <v>1243</v>
      </c>
      <c r="C452" s="293"/>
      <c r="D452" s="287" t="s">
        <v>1589</v>
      </c>
      <c r="E452" s="295" t="s">
        <v>453</v>
      </c>
      <c r="F452" s="294">
        <f>VLOOKUP(E452,IN_01_26!$B$8:$E$635,4,FALSE)</f>
        <v>119044.18361678379</v>
      </c>
      <c r="G452" s="293"/>
      <c r="H452" s="295" t="s">
        <v>4</v>
      </c>
    </row>
    <row r="453" spans="1:8" x14ac:dyDescent="0.25">
      <c r="A453" s="285"/>
      <c r="B453" s="297">
        <v>1244</v>
      </c>
      <c r="C453" s="293"/>
      <c r="D453" s="287" t="s">
        <v>1590</v>
      </c>
      <c r="E453" s="295" t="s">
        <v>452</v>
      </c>
      <c r="F453" s="294">
        <f>VLOOKUP(E453,IN_01_26!$B$8:$E$635,4,FALSE)</f>
        <v>144828.91844423226</v>
      </c>
      <c r="G453" s="293"/>
      <c r="H453" s="295" t="s">
        <v>4</v>
      </c>
    </row>
    <row r="454" spans="1:8" x14ac:dyDescent="0.25">
      <c r="A454" s="285"/>
      <c r="B454" s="297">
        <v>1245</v>
      </c>
      <c r="C454" s="293"/>
      <c r="D454" s="287" t="s">
        <v>1591</v>
      </c>
      <c r="E454" s="295" t="s">
        <v>451</v>
      </c>
      <c r="F454" s="294">
        <f>VLOOKUP(E454,IN_01_26!$B$8:$E$635,4,FALSE)</f>
        <v>179522.36269663606</v>
      </c>
      <c r="G454" s="293"/>
      <c r="H454" s="295" t="s">
        <v>4</v>
      </c>
    </row>
    <row r="455" spans="1:8" x14ac:dyDescent="0.25">
      <c r="A455" s="285"/>
      <c r="B455" s="297">
        <v>1246</v>
      </c>
      <c r="C455" s="293"/>
      <c r="D455" s="287" t="s">
        <v>1592</v>
      </c>
      <c r="E455" s="295" t="s">
        <v>450</v>
      </c>
      <c r="F455" s="294">
        <f>VLOOKUP(E455,IN_01_26!$B$8:$E$635,4,FALSE)</f>
        <v>293093.77028400602</v>
      </c>
      <c r="G455" s="293"/>
      <c r="H455" s="295" t="s">
        <v>4</v>
      </c>
    </row>
    <row r="456" spans="1:8" x14ac:dyDescent="0.25">
      <c r="A456" s="285"/>
      <c r="B456" s="297">
        <v>677</v>
      </c>
      <c r="C456" s="293"/>
      <c r="D456" s="287" t="s">
        <v>449</v>
      </c>
      <c r="E456" s="295" t="s">
        <v>448</v>
      </c>
      <c r="F456" s="294">
        <f>VLOOKUP(E456,IN_01_26!$B$8:$E$635,4,FALSE)</f>
        <v>2009.1778190114442</v>
      </c>
      <c r="G456" s="293"/>
      <c r="H456" s="295" t="s">
        <v>2</v>
      </c>
    </row>
    <row r="457" spans="1:8" x14ac:dyDescent="0.25">
      <c r="A457" s="285"/>
      <c r="B457" s="297">
        <v>678</v>
      </c>
      <c r="C457" s="293"/>
      <c r="D457" s="287" t="s">
        <v>447</v>
      </c>
      <c r="E457" s="295" t="s">
        <v>446</v>
      </c>
      <c r="F457" s="294">
        <f>VLOOKUP(E457,IN_01_26!$B$8:$E$635,4,FALSE)</f>
        <v>3083.6888257238761</v>
      </c>
      <c r="G457" s="293"/>
      <c r="H457" s="295" t="s">
        <v>2</v>
      </c>
    </row>
    <row r="458" spans="1:8" x14ac:dyDescent="0.25">
      <c r="A458" s="285"/>
      <c r="B458" s="297">
        <v>679</v>
      </c>
      <c r="C458" s="293"/>
      <c r="D458" s="287" t="s">
        <v>445</v>
      </c>
      <c r="E458" s="295" t="s">
        <v>444</v>
      </c>
      <c r="F458" s="294">
        <f>VLOOKUP(E458,IN_01_26!$B$8:$E$635,4,FALSE)</f>
        <v>1581.6685342309618</v>
      </c>
      <c r="G458" s="293"/>
      <c r="H458" s="295" t="s">
        <v>2</v>
      </c>
    </row>
    <row r="459" spans="1:8" x14ac:dyDescent="0.25">
      <c r="A459" s="285"/>
      <c r="B459" s="297">
        <v>682</v>
      </c>
      <c r="C459" s="293"/>
      <c r="D459" s="287" t="s">
        <v>443</v>
      </c>
      <c r="E459" s="295" t="s">
        <v>442</v>
      </c>
      <c r="F459" s="294">
        <f>VLOOKUP(E459,IN_01_26!$B$8:$E$635,4,FALSE)</f>
        <v>2098.9058936928959</v>
      </c>
      <c r="G459" s="293"/>
      <c r="H459" s="295" t="s">
        <v>2</v>
      </c>
    </row>
    <row r="460" spans="1:8" x14ac:dyDescent="0.25">
      <c r="A460" s="285"/>
      <c r="B460" s="297">
        <v>683</v>
      </c>
      <c r="C460" s="293"/>
      <c r="D460" s="287" t="s">
        <v>441</v>
      </c>
      <c r="E460" s="295" t="s">
        <v>440</v>
      </c>
      <c r="F460" s="294">
        <f>VLOOKUP(E460,IN_01_26!$B$8:$E$635,4,FALSE)</f>
        <v>1476.6079645897055</v>
      </c>
      <c r="G460" s="293"/>
      <c r="H460" s="295" t="s">
        <v>2</v>
      </c>
    </row>
    <row r="461" spans="1:8" x14ac:dyDescent="0.25">
      <c r="A461" s="285"/>
      <c r="B461" s="297">
        <v>684</v>
      </c>
      <c r="C461" s="293"/>
      <c r="D461" s="287" t="s">
        <v>439</v>
      </c>
      <c r="E461" s="295" t="s">
        <v>438</v>
      </c>
      <c r="F461" s="294">
        <f>VLOOKUP(E461,IN_01_26!$B$8:$E$635,4,FALSE)</f>
        <v>318.33280394705253</v>
      </c>
      <c r="G461" s="293"/>
      <c r="H461" s="295" t="s">
        <v>2</v>
      </c>
    </row>
    <row r="462" spans="1:8" x14ac:dyDescent="0.25">
      <c r="A462" s="285"/>
      <c r="B462" s="297">
        <v>685</v>
      </c>
      <c r="C462" s="293"/>
      <c r="D462" s="287" t="s">
        <v>437</v>
      </c>
      <c r="E462" s="295" t="s">
        <v>436</v>
      </c>
      <c r="F462" s="294">
        <f>VLOOKUP(E462,IN_01_26!$B$8:$E$635,4,FALSE)</f>
        <v>490.76060168118158</v>
      </c>
      <c r="G462" s="293"/>
      <c r="H462" s="295" t="s">
        <v>2</v>
      </c>
    </row>
    <row r="463" spans="1:8" x14ac:dyDescent="0.25">
      <c r="A463" s="285"/>
      <c r="B463" s="297">
        <v>686</v>
      </c>
      <c r="C463" s="293"/>
      <c r="D463" s="287" t="s">
        <v>435</v>
      </c>
      <c r="E463" s="295" t="s">
        <v>434</v>
      </c>
      <c r="F463" s="294">
        <f>VLOOKUP(E463,IN_01_26!$B$8:$E$635,4,FALSE)</f>
        <v>845.31586541740114</v>
      </c>
      <c r="G463" s="293"/>
      <c r="H463" s="295" t="s">
        <v>2</v>
      </c>
    </row>
    <row r="464" spans="1:8" x14ac:dyDescent="0.25">
      <c r="A464" s="285"/>
      <c r="B464" s="297">
        <v>687</v>
      </c>
      <c r="C464" s="293"/>
      <c r="D464" s="287" t="s">
        <v>433</v>
      </c>
      <c r="E464" s="295" t="s">
        <v>432</v>
      </c>
      <c r="F464" s="294">
        <f>VLOOKUP(E464,IN_01_26!$B$8:$E$635,4,FALSE)</f>
        <v>1121.1240064267356</v>
      </c>
      <c r="G464" s="293"/>
      <c r="H464" s="295" t="s">
        <v>2</v>
      </c>
    </row>
    <row r="465" spans="1:8" x14ac:dyDescent="0.25">
      <c r="A465" s="285"/>
      <c r="B465" s="297"/>
      <c r="C465" s="293"/>
      <c r="D465" s="287" t="s">
        <v>1192</v>
      </c>
      <c r="E465" s="295" t="s">
        <v>1191</v>
      </c>
      <c r="F465" s="294">
        <f>VLOOKUP(E465,IN_01_26!$B$8:$E$635,4,FALSE)</f>
        <v>15482.955851358032</v>
      </c>
      <c r="G465" s="293"/>
      <c r="H465" s="295"/>
    </row>
    <row r="466" spans="1:8" x14ac:dyDescent="0.25">
      <c r="A466" s="285"/>
      <c r="B466" s="297">
        <v>689</v>
      </c>
      <c r="C466" s="293"/>
      <c r="D466" s="287" t="s">
        <v>431</v>
      </c>
      <c r="E466" s="295" t="s">
        <v>430</v>
      </c>
      <c r="F466" s="294">
        <f>VLOOKUP(E466,IN_01_26!$B$8:$E$635,4,FALSE)</f>
        <v>275.43678510497375</v>
      </c>
      <c r="G466" s="293"/>
      <c r="H466" s="295" t="s">
        <v>2</v>
      </c>
    </row>
    <row r="467" spans="1:8" x14ac:dyDescent="0.25">
      <c r="A467" s="285"/>
      <c r="B467" s="297">
        <v>690</v>
      </c>
      <c r="C467" s="293"/>
      <c r="D467" s="287" t="s">
        <v>429</v>
      </c>
      <c r="E467" s="295" t="s">
        <v>428</v>
      </c>
      <c r="F467" s="294">
        <f>VLOOKUP(E467,IN_01_26!$B$8:$E$635,4,FALSE)</f>
        <v>372.28746010036764</v>
      </c>
      <c r="G467" s="293"/>
      <c r="H467" s="295" t="s">
        <v>2</v>
      </c>
    </row>
    <row r="468" spans="1:8" x14ac:dyDescent="0.25">
      <c r="A468" s="285"/>
      <c r="B468" s="297">
        <v>691</v>
      </c>
      <c r="C468" s="293"/>
      <c r="D468" s="287" t="s">
        <v>427</v>
      </c>
      <c r="E468" s="295" t="s">
        <v>426</v>
      </c>
      <c r="F468" s="294">
        <f>VLOOKUP(E468,IN_01_26!$B$8:$E$635,4,FALSE)</f>
        <v>7154.2563939048887</v>
      </c>
      <c r="G468" s="293"/>
      <c r="H468" s="295" t="s">
        <v>2</v>
      </c>
    </row>
    <row r="469" spans="1:8" x14ac:dyDescent="0.25">
      <c r="A469" s="285"/>
      <c r="B469" s="297">
        <v>692</v>
      </c>
      <c r="C469" s="293"/>
      <c r="D469" s="287" t="s">
        <v>425</v>
      </c>
      <c r="E469" s="295" t="s">
        <v>424</v>
      </c>
      <c r="F469" s="294">
        <f>VLOOKUP(E469,IN_01_26!$B$8:$E$635,4,FALSE)</f>
        <v>1302.44438342936</v>
      </c>
      <c r="G469" s="293"/>
      <c r="H469" s="295" t="s">
        <v>2</v>
      </c>
    </row>
    <row r="470" spans="1:8" x14ac:dyDescent="0.25">
      <c r="A470" s="285"/>
      <c r="B470" s="297">
        <v>693</v>
      </c>
      <c r="C470" s="293"/>
      <c r="D470" s="287" t="s">
        <v>423</v>
      </c>
      <c r="E470" s="295" t="s">
        <v>422</v>
      </c>
      <c r="F470" s="294">
        <f>VLOOKUP(E470,IN_01_26!$B$8:$E$635,4,FALSE)</f>
        <v>2078.266365197383</v>
      </c>
      <c r="G470" s="293"/>
      <c r="H470" s="295" t="s">
        <v>2</v>
      </c>
    </row>
    <row r="471" spans="1:8" x14ac:dyDescent="0.25">
      <c r="A471" s="285"/>
      <c r="B471" s="297">
        <v>694</v>
      </c>
      <c r="C471" s="293"/>
      <c r="D471" s="287" t="s">
        <v>421</v>
      </c>
      <c r="E471" s="295" t="s">
        <v>420</v>
      </c>
      <c r="F471" s="294">
        <f>VLOOKUP(E471,IN_01_26!$B$8:$E$635,4,FALSE)</f>
        <v>2319.109531046709</v>
      </c>
      <c r="G471" s="293"/>
      <c r="H471" s="295" t="s">
        <v>2</v>
      </c>
    </row>
    <row r="472" spans="1:8" x14ac:dyDescent="0.25">
      <c r="A472" s="285"/>
      <c r="B472" s="297">
        <v>695</v>
      </c>
      <c r="C472" s="293"/>
      <c r="D472" s="287" t="s">
        <v>419</v>
      </c>
      <c r="E472" s="295" t="s">
        <v>418</v>
      </c>
      <c r="F472" s="294">
        <f>VLOOKUP(E472,IN_01_26!$B$8:$E$635,4,FALSE)</f>
        <v>621.16119686795116</v>
      </c>
      <c r="G472" s="293"/>
      <c r="H472" s="295" t="s">
        <v>2</v>
      </c>
    </row>
    <row r="473" spans="1:8" x14ac:dyDescent="0.25">
      <c r="A473" s="285"/>
      <c r="B473" s="297">
        <v>696</v>
      </c>
      <c r="C473" s="293"/>
      <c r="D473" s="287" t="s">
        <v>417</v>
      </c>
      <c r="E473" s="295" t="s">
        <v>416</v>
      </c>
      <c r="F473" s="294">
        <f>VLOOKUP(E473,IN_01_26!$B$8:$E$635,4,FALSE)</f>
        <v>951.05789335923748</v>
      </c>
      <c r="G473" s="293"/>
      <c r="H473" s="295" t="s">
        <v>2</v>
      </c>
    </row>
    <row r="474" spans="1:8" x14ac:dyDescent="0.25">
      <c r="A474" s="285"/>
      <c r="B474" s="297">
        <v>697</v>
      </c>
      <c r="C474" s="293"/>
      <c r="D474" s="287" t="s">
        <v>415</v>
      </c>
      <c r="E474" s="295" t="s">
        <v>414</v>
      </c>
      <c r="F474" s="294">
        <f>VLOOKUP(E474,IN_01_26!$B$8:$E$635,4,FALSE)</f>
        <v>7450.3966437132331</v>
      </c>
      <c r="G474" s="293"/>
      <c r="H474" s="295" t="s">
        <v>2</v>
      </c>
    </row>
    <row r="475" spans="1:8" x14ac:dyDescent="0.25">
      <c r="A475" s="285"/>
      <c r="B475" s="297">
        <v>698</v>
      </c>
      <c r="C475" s="293"/>
      <c r="D475" s="287" t="s">
        <v>413</v>
      </c>
      <c r="E475" s="295" t="s">
        <v>412</v>
      </c>
      <c r="F475" s="294">
        <f>VLOOKUP(E475,IN_01_26!$B$8:$E$635,4,FALSE)</f>
        <v>9535.7111430074219</v>
      </c>
      <c r="G475" s="293"/>
      <c r="H475" s="295" t="s">
        <v>2</v>
      </c>
    </row>
    <row r="476" spans="1:8" x14ac:dyDescent="0.25">
      <c r="A476" s="285"/>
      <c r="B476" s="297">
        <v>699</v>
      </c>
      <c r="C476" s="293"/>
      <c r="D476" s="287" t="s">
        <v>411</v>
      </c>
      <c r="E476" s="295" t="s">
        <v>410</v>
      </c>
      <c r="F476" s="294">
        <f>VLOOKUP(E476,IN_01_26!$B$8:$E$635,4,FALSE)</f>
        <v>16434.218048775012</v>
      </c>
      <c r="G476" s="293"/>
      <c r="H476" s="295" t="s">
        <v>2</v>
      </c>
    </row>
    <row r="477" spans="1:8" x14ac:dyDescent="0.25">
      <c r="A477" s="285"/>
      <c r="B477" s="297">
        <v>701</v>
      </c>
      <c r="C477" s="293"/>
      <c r="D477" s="287" t="s">
        <v>409</v>
      </c>
      <c r="E477" s="295" t="s">
        <v>408</v>
      </c>
      <c r="F477" s="294">
        <f>VLOOKUP(E477,IN_01_26!$B$8:$E$635,4,FALSE)</f>
        <v>4954.1279664044378</v>
      </c>
      <c r="G477" s="293"/>
      <c r="H477" s="295" t="s">
        <v>2</v>
      </c>
    </row>
    <row r="478" spans="1:8" x14ac:dyDescent="0.25">
      <c r="A478" s="285"/>
      <c r="B478" s="297">
        <v>788</v>
      </c>
      <c r="C478" s="293"/>
      <c r="D478" s="287" t="s">
        <v>1732</v>
      </c>
      <c r="E478" s="295" t="s">
        <v>407</v>
      </c>
      <c r="F478" s="294">
        <f>VLOOKUP(E478,IN_01_26!$B$8:$E$635,4,FALSE)</f>
        <v>10185.85253524978</v>
      </c>
      <c r="G478" s="293"/>
      <c r="H478" s="295" t="s">
        <v>2</v>
      </c>
    </row>
    <row r="479" spans="1:8" ht="15" customHeight="1" x14ac:dyDescent="0.25">
      <c r="A479" s="286"/>
      <c r="B479" s="319" t="s">
        <v>406</v>
      </c>
      <c r="C479" s="319"/>
      <c r="D479" s="319"/>
      <c r="E479" s="295" t="s">
        <v>7</v>
      </c>
      <c r="F479" s="294" t="s">
        <v>6</v>
      </c>
      <c r="G479" s="296"/>
      <c r="H479" s="295" t="s">
        <v>5</v>
      </c>
    </row>
    <row r="480" spans="1:8" x14ac:dyDescent="0.25">
      <c r="A480" s="285"/>
      <c r="B480" s="297">
        <v>233</v>
      </c>
      <c r="C480" s="293"/>
      <c r="D480" s="287" t="s">
        <v>1584</v>
      </c>
      <c r="E480" s="295" t="s">
        <v>405</v>
      </c>
      <c r="F480" s="294">
        <f>VLOOKUP(E480,IN_01_26!$B$8:$E$635,4,FALSE)</f>
        <v>524400.73333460023</v>
      </c>
      <c r="G480" s="293"/>
      <c r="H480" s="295" t="s">
        <v>2</v>
      </c>
    </row>
    <row r="481" spans="1:8" ht="18" customHeight="1" x14ac:dyDescent="0.25">
      <c r="A481" s="320" t="s">
        <v>404</v>
      </c>
      <c r="B481" s="320"/>
      <c r="C481" s="320"/>
      <c r="D481" s="320"/>
      <c r="E481" s="319"/>
      <c r="F481" s="319"/>
      <c r="G481" s="319"/>
      <c r="H481" s="319"/>
    </row>
    <row r="482" spans="1:8" ht="15" customHeight="1" x14ac:dyDescent="0.25">
      <c r="A482" s="286"/>
      <c r="B482" s="319" t="s">
        <v>403</v>
      </c>
      <c r="C482" s="319"/>
      <c r="D482" s="319"/>
      <c r="E482" s="295" t="s">
        <v>7</v>
      </c>
      <c r="F482" s="294" t="s">
        <v>6</v>
      </c>
      <c r="G482" s="296"/>
      <c r="H482" s="295" t="s">
        <v>5</v>
      </c>
    </row>
    <row r="483" spans="1:8" x14ac:dyDescent="0.25">
      <c r="A483" s="285"/>
      <c r="B483" s="297">
        <v>236</v>
      </c>
      <c r="C483" s="293"/>
      <c r="D483" s="287" t="s">
        <v>1594</v>
      </c>
      <c r="E483" s="295" t="s">
        <v>402</v>
      </c>
      <c r="F483" s="294">
        <f>VLOOKUP(E483,IN_01_26!$B$8:$E$635,4,FALSE)</f>
        <v>39159.855111728422</v>
      </c>
      <c r="G483" s="293"/>
      <c r="H483" s="295" t="s">
        <v>4</v>
      </c>
    </row>
    <row r="484" spans="1:8" x14ac:dyDescent="0.25">
      <c r="A484" s="285"/>
      <c r="B484" s="297">
        <v>1386</v>
      </c>
      <c r="C484" s="293"/>
      <c r="D484" s="287" t="s">
        <v>1950</v>
      </c>
      <c r="E484" s="295" t="s">
        <v>401</v>
      </c>
      <c r="F484" s="294">
        <f>VLOOKUP(E484,IN_01_26!$B$8:$E$635,4,FALSE)</f>
        <v>567401.82639320765</v>
      </c>
      <c r="G484" s="293"/>
      <c r="H484" s="295" t="s">
        <v>4</v>
      </c>
    </row>
    <row r="485" spans="1:8" ht="15" customHeight="1" x14ac:dyDescent="0.25">
      <c r="A485" s="286"/>
      <c r="B485" s="319" t="s">
        <v>400</v>
      </c>
      <c r="C485" s="319"/>
      <c r="D485" s="319"/>
      <c r="E485" s="295" t="s">
        <v>7</v>
      </c>
      <c r="F485" s="294" t="s">
        <v>6</v>
      </c>
      <c r="G485" s="296"/>
      <c r="H485" s="295" t="s">
        <v>5</v>
      </c>
    </row>
    <row r="486" spans="1:8" ht="26.25" customHeight="1" x14ac:dyDescent="0.25">
      <c r="A486" s="285"/>
      <c r="B486" s="297">
        <v>235</v>
      </c>
      <c r="C486" s="293"/>
      <c r="D486" s="287" t="s">
        <v>1593</v>
      </c>
      <c r="E486" s="295" t="s">
        <v>399</v>
      </c>
      <c r="F486" s="294">
        <f>VLOOKUP(E486,IN_01_26!$B$8:$E$635,4,FALSE)</f>
        <v>223860.32536428567</v>
      </c>
      <c r="G486" s="293"/>
      <c r="H486" s="295" t="s">
        <v>2</v>
      </c>
    </row>
    <row r="487" spans="1:8" ht="18" customHeight="1" x14ac:dyDescent="0.25">
      <c r="A487" s="320" t="s">
        <v>398</v>
      </c>
      <c r="B487" s="320"/>
      <c r="C487" s="320"/>
      <c r="D487" s="320"/>
      <c r="E487" s="319"/>
      <c r="F487" s="319"/>
      <c r="G487" s="319"/>
      <c r="H487" s="319"/>
    </row>
    <row r="488" spans="1:8" ht="26.25" customHeight="1" x14ac:dyDescent="0.25">
      <c r="A488" s="286"/>
      <c r="B488" s="319" t="s">
        <v>397</v>
      </c>
      <c r="C488" s="319"/>
      <c r="D488" s="319"/>
      <c r="E488" s="295" t="s">
        <v>7</v>
      </c>
      <c r="F488" s="294" t="s">
        <v>6</v>
      </c>
      <c r="G488" s="296"/>
      <c r="H488" s="295" t="s">
        <v>5</v>
      </c>
    </row>
    <row r="489" spans="1:8" ht="26.25" customHeight="1" x14ac:dyDescent="0.25">
      <c r="A489" s="285"/>
      <c r="B489" s="297">
        <v>251</v>
      </c>
      <c r="C489" s="293"/>
      <c r="D489" s="287" t="s">
        <v>1612</v>
      </c>
      <c r="E489" s="295" t="s">
        <v>396</v>
      </c>
      <c r="F489" s="294">
        <f>VLOOKUP(E489,IN_01_26!$B$8:$E$635,4,FALSE)</f>
        <v>20532.806518046425</v>
      </c>
      <c r="G489" s="293"/>
      <c r="H489" s="295" t="s">
        <v>2</v>
      </c>
    </row>
    <row r="490" spans="1:8" ht="15" customHeight="1" x14ac:dyDescent="0.25">
      <c r="A490" s="286"/>
      <c r="B490" s="319" t="s">
        <v>395</v>
      </c>
      <c r="C490" s="319"/>
      <c r="D490" s="319"/>
      <c r="E490" s="295" t="s">
        <v>7</v>
      </c>
      <c r="F490" s="294" t="s">
        <v>6</v>
      </c>
      <c r="G490" s="296"/>
      <c r="H490" s="295" t="s">
        <v>5</v>
      </c>
    </row>
    <row r="491" spans="1:8" x14ac:dyDescent="0.25">
      <c r="A491" s="285"/>
      <c r="B491" s="297">
        <v>250</v>
      </c>
      <c r="C491" s="293"/>
      <c r="D491" s="287" t="s">
        <v>1611</v>
      </c>
      <c r="E491" s="295" t="s">
        <v>394</v>
      </c>
      <c r="F491" s="294">
        <f>VLOOKUP(E491,IN_01_26!$B$8:$E$635,4,FALSE)</f>
        <v>3577433.4999616616</v>
      </c>
      <c r="G491" s="293"/>
      <c r="H491" s="295" t="s">
        <v>2</v>
      </c>
    </row>
    <row r="492" spans="1:8" ht="26.25" customHeight="1" x14ac:dyDescent="0.25">
      <c r="A492" s="286"/>
      <c r="B492" s="319" t="s">
        <v>2013</v>
      </c>
      <c r="C492" s="319"/>
      <c r="D492" s="319"/>
      <c r="E492" s="295" t="s">
        <v>7</v>
      </c>
      <c r="F492" s="294" t="s">
        <v>6</v>
      </c>
      <c r="G492" s="296"/>
      <c r="H492" s="295" t="s">
        <v>5</v>
      </c>
    </row>
    <row r="493" spans="1:8" x14ac:dyDescent="0.25">
      <c r="A493" s="285"/>
      <c r="B493" s="297">
        <v>243</v>
      </c>
      <c r="C493" s="293"/>
      <c r="D493" s="287" t="s">
        <v>1604</v>
      </c>
      <c r="E493" s="295" t="s">
        <v>393</v>
      </c>
      <c r="F493" s="294">
        <f>VLOOKUP(E493,IN_01_26!$B$8:$E$635,4,FALSE)</f>
        <v>71781.679108822806</v>
      </c>
      <c r="G493" s="293"/>
      <c r="H493" s="295" t="s">
        <v>4</v>
      </c>
    </row>
    <row r="494" spans="1:8" ht="26.25" customHeight="1" x14ac:dyDescent="0.25">
      <c r="A494" s="285"/>
      <c r="B494" s="297">
        <v>245</v>
      </c>
      <c r="C494" s="293"/>
      <c r="D494" s="287" t="s">
        <v>1606</v>
      </c>
      <c r="E494" s="295" t="s">
        <v>392</v>
      </c>
      <c r="F494" s="294">
        <f>VLOOKUP(E494,IN_01_26!$B$8:$E$635,4,FALSE)</f>
        <v>7083.1649897492707</v>
      </c>
      <c r="G494" s="293"/>
      <c r="H494" s="295" t="s">
        <v>4</v>
      </c>
    </row>
    <row r="495" spans="1:8" ht="26.25" customHeight="1" x14ac:dyDescent="0.25">
      <c r="A495" s="286"/>
      <c r="B495" s="319" t="s">
        <v>391</v>
      </c>
      <c r="C495" s="319"/>
      <c r="D495" s="319"/>
      <c r="E495" s="295" t="s">
        <v>7</v>
      </c>
      <c r="F495" s="294" t="s">
        <v>6</v>
      </c>
      <c r="G495" s="296"/>
      <c r="H495" s="295" t="s">
        <v>5</v>
      </c>
    </row>
    <row r="496" spans="1:8" x14ac:dyDescent="0.25">
      <c r="A496" s="285"/>
      <c r="B496" s="297">
        <v>255</v>
      </c>
      <c r="C496" s="293"/>
      <c r="D496" s="287" t="s">
        <v>1615</v>
      </c>
      <c r="E496" s="295" t="s">
        <v>390</v>
      </c>
      <c r="F496" s="294">
        <f>VLOOKUP(E496,IN_01_26!$B$8:$E$635,4,FALSE)</f>
        <v>542088.14308400021</v>
      </c>
      <c r="G496" s="293"/>
      <c r="H496" s="295" t="s">
        <v>2</v>
      </c>
    </row>
    <row r="497" spans="1:8" ht="26.25" customHeight="1" x14ac:dyDescent="0.25">
      <c r="A497" s="286"/>
      <c r="B497" s="319" t="s">
        <v>389</v>
      </c>
      <c r="C497" s="319"/>
      <c r="D497" s="319"/>
      <c r="E497" s="295" t="s">
        <v>7</v>
      </c>
      <c r="F497" s="294" t="s">
        <v>6</v>
      </c>
      <c r="G497" s="296"/>
      <c r="H497" s="295" t="s">
        <v>5</v>
      </c>
    </row>
    <row r="498" spans="1:8" x14ac:dyDescent="0.25">
      <c r="A498" s="285"/>
      <c r="B498" s="297">
        <v>239</v>
      </c>
      <c r="C498" s="293"/>
      <c r="D498" s="287" t="s">
        <v>1597</v>
      </c>
      <c r="E498" s="295" t="s">
        <v>388</v>
      </c>
      <c r="F498" s="294">
        <f>VLOOKUP(E498,IN_01_26!$B$8:$E$635,4,FALSE)</f>
        <v>3392106.0648085652</v>
      </c>
      <c r="G498" s="293"/>
      <c r="H498" s="295" t="s">
        <v>2</v>
      </c>
    </row>
    <row r="499" spans="1:8" ht="26.25" customHeight="1" x14ac:dyDescent="0.25">
      <c r="A499" s="285"/>
      <c r="B499" s="297">
        <v>240</v>
      </c>
      <c r="C499" s="293"/>
      <c r="D499" s="287" t="s">
        <v>1598</v>
      </c>
      <c r="E499" s="295" t="s">
        <v>387</v>
      </c>
      <c r="F499" s="294">
        <f>VLOOKUP(E499,IN_01_26!$B$8:$E$635,4,FALSE)</f>
        <v>2917033.1540420186</v>
      </c>
      <c r="G499" s="293"/>
      <c r="H499" s="295" t="s">
        <v>2</v>
      </c>
    </row>
    <row r="500" spans="1:8" ht="15" customHeight="1" x14ac:dyDescent="0.25">
      <c r="A500" s="286"/>
      <c r="B500" s="319" t="s">
        <v>386</v>
      </c>
      <c r="C500" s="319"/>
      <c r="D500" s="319"/>
      <c r="E500" s="295" t="s">
        <v>7</v>
      </c>
      <c r="F500" s="294" t="s">
        <v>6</v>
      </c>
      <c r="G500" s="296"/>
      <c r="H500" s="295" t="s">
        <v>5</v>
      </c>
    </row>
    <row r="501" spans="1:8" x14ac:dyDescent="0.25">
      <c r="A501" s="285"/>
      <c r="B501" s="297">
        <v>244</v>
      </c>
      <c r="C501" s="293"/>
      <c r="D501" s="287" t="s">
        <v>1605</v>
      </c>
      <c r="E501" s="295" t="s">
        <v>385</v>
      </c>
      <c r="F501" s="294">
        <f>VLOOKUP(E501,IN_01_26!$B$8:$E$635,4,FALSE)</f>
        <v>21779.724400467301</v>
      </c>
      <c r="G501" s="293"/>
      <c r="H501" s="295" t="s">
        <v>4</v>
      </c>
    </row>
    <row r="502" spans="1:8" ht="26.25" customHeight="1" x14ac:dyDescent="0.25">
      <c r="A502" s="285"/>
      <c r="B502" s="297">
        <v>246</v>
      </c>
      <c r="C502" s="293"/>
      <c r="D502" s="287" t="s">
        <v>1607</v>
      </c>
      <c r="E502" s="295" t="s">
        <v>384</v>
      </c>
      <c r="F502" s="294">
        <f>VLOOKUP(E502,IN_01_26!$B$8:$E$635,4,FALSE)</f>
        <v>73613.343736397088</v>
      </c>
      <c r="G502" s="293"/>
      <c r="H502" s="295" t="s">
        <v>4</v>
      </c>
    </row>
    <row r="503" spans="1:8" x14ac:dyDescent="0.25">
      <c r="A503" s="285"/>
      <c r="B503" s="297">
        <v>247</v>
      </c>
      <c r="C503" s="293"/>
      <c r="D503" s="287" t="s">
        <v>1608</v>
      </c>
      <c r="E503" s="295" t="s">
        <v>383</v>
      </c>
      <c r="F503" s="294">
        <f>VLOOKUP(E503,IN_01_26!$B$8:$E$635,4,FALSE)</f>
        <v>36585.698480589897</v>
      </c>
      <c r="G503" s="293"/>
      <c r="H503" s="295" t="s">
        <v>4</v>
      </c>
    </row>
    <row r="504" spans="1:8" ht="26.25" customHeight="1" x14ac:dyDescent="0.25">
      <c r="A504" s="285"/>
      <c r="B504" s="297">
        <v>248</v>
      </c>
      <c r="C504" s="293"/>
      <c r="D504" s="287" t="s">
        <v>1609</v>
      </c>
      <c r="E504" s="295" t="s">
        <v>382</v>
      </c>
      <c r="F504" s="294">
        <f>VLOOKUP(E504,IN_01_26!$B$8:$E$635,4,FALSE)</f>
        <v>40043.0459802021</v>
      </c>
      <c r="G504" s="293"/>
      <c r="H504" s="295" t="s">
        <v>2</v>
      </c>
    </row>
    <row r="505" spans="1:8" ht="15" customHeight="1" x14ac:dyDescent="0.25">
      <c r="A505" s="286"/>
      <c r="B505" s="319" t="s">
        <v>381</v>
      </c>
      <c r="C505" s="319"/>
      <c r="D505" s="319"/>
      <c r="E505" s="295" t="s">
        <v>7</v>
      </c>
      <c r="F505" s="294" t="s">
        <v>6</v>
      </c>
      <c r="G505" s="296"/>
      <c r="H505" s="295" t="s">
        <v>5</v>
      </c>
    </row>
    <row r="506" spans="1:8" x14ac:dyDescent="0.25">
      <c r="A506" s="285"/>
      <c r="B506" s="297">
        <v>237</v>
      </c>
      <c r="C506" s="293"/>
      <c r="D506" s="287" t="s">
        <v>1595</v>
      </c>
      <c r="E506" s="295" t="s">
        <v>380</v>
      </c>
      <c r="F506" s="294">
        <f>VLOOKUP(E506,IN_01_26!$B$8:$E$635,4,FALSE)</f>
        <v>825903.11777359864</v>
      </c>
      <c r="G506" s="293"/>
      <c r="H506" s="295" t="s">
        <v>2</v>
      </c>
    </row>
    <row r="507" spans="1:8" ht="26.25" customHeight="1" x14ac:dyDescent="0.25">
      <c r="A507" s="285"/>
      <c r="B507" s="297">
        <v>238</v>
      </c>
      <c r="C507" s="293"/>
      <c r="D507" s="287" t="s">
        <v>1596</v>
      </c>
      <c r="E507" s="295" t="s">
        <v>379</v>
      </c>
      <c r="F507" s="294">
        <f>VLOOKUP(E507,IN_01_26!$B$8:$E$635,4,FALSE)</f>
        <v>855244.13911919412</v>
      </c>
      <c r="G507" s="293"/>
      <c r="H507" s="295" t="s">
        <v>2</v>
      </c>
    </row>
    <row r="508" spans="1:8" ht="15" customHeight="1" x14ac:dyDescent="0.25">
      <c r="A508" s="286"/>
      <c r="B508" s="319" t="s">
        <v>378</v>
      </c>
      <c r="C508" s="319"/>
      <c r="D508" s="319"/>
      <c r="E508" s="295" t="s">
        <v>7</v>
      </c>
      <c r="F508" s="294" t="s">
        <v>6</v>
      </c>
      <c r="G508" s="296"/>
      <c r="H508" s="295" t="s">
        <v>5</v>
      </c>
    </row>
    <row r="509" spans="1:8" x14ac:dyDescent="0.25">
      <c r="A509" s="285"/>
      <c r="B509" s="297">
        <v>242</v>
      </c>
      <c r="C509" s="293"/>
      <c r="D509" s="287" t="s">
        <v>1951</v>
      </c>
      <c r="E509" s="295" t="s">
        <v>377</v>
      </c>
      <c r="F509" s="294">
        <f>VLOOKUP(E509,IN_01_26!$B$8:$E$635,4,FALSE)</f>
        <v>158783.34005077259</v>
      </c>
      <c r="G509" s="293"/>
      <c r="H509" s="295" t="s">
        <v>2</v>
      </c>
    </row>
    <row r="510" spans="1:8" ht="15" customHeight="1" x14ac:dyDescent="0.25">
      <c r="A510" s="286"/>
      <c r="B510" s="319" t="s">
        <v>376</v>
      </c>
      <c r="C510" s="319"/>
      <c r="D510" s="319"/>
      <c r="E510" s="295" t="s">
        <v>7</v>
      </c>
      <c r="F510" s="294" t="s">
        <v>6</v>
      </c>
      <c r="G510" s="296"/>
      <c r="H510" s="295" t="s">
        <v>5</v>
      </c>
    </row>
    <row r="511" spans="1:8" x14ac:dyDescent="0.25">
      <c r="A511" s="285"/>
      <c r="B511" s="297">
        <v>256</v>
      </c>
      <c r="C511" s="293"/>
      <c r="D511" s="287" t="s">
        <v>1952</v>
      </c>
      <c r="E511" s="295" t="s">
        <v>375</v>
      </c>
      <c r="F511" s="294">
        <f>VLOOKUP(E511,IN_01_26!$B$8:$E$635,4,FALSE)</f>
        <v>351554.08958981727</v>
      </c>
      <c r="G511" s="293"/>
      <c r="H511" s="295" t="s">
        <v>2</v>
      </c>
    </row>
    <row r="512" spans="1:8" x14ac:dyDescent="0.25">
      <c r="A512" s="285"/>
      <c r="B512" s="297"/>
      <c r="C512" s="293"/>
      <c r="D512" s="287" t="s">
        <v>1764</v>
      </c>
      <c r="E512" s="295" t="s">
        <v>1765</v>
      </c>
      <c r="F512" s="294">
        <f>VLOOKUP(E512,IN_01_26!$B$8:$E$635,4,FALSE)</f>
        <v>30839.67984717642</v>
      </c>
      <c r="G512" s="293"/>
      <c r="H512" s="295" t="s">
        <v>2</v>
      </c>
    </row>
    <row r="513" spans="1:8" ht="26.25" customHeight="1" x14ac:dyDescent="0.25">
      <c r="A513" s="286"/>
      <c r="B513" s="319" t="s">
        <v>374</v>
      </c>
      <c r="C513" s="319"/>
      <c r="D513" s="319"/>
      <c r="E513" s="295" t="s">
        <v>7</v>
      </c>
      <c r="F513" s="294" t="s">
        <v>6</v>
      </c>
      <c r="G513" s="296"/>
      <c r="H513" s="295" t="s">
        <v>5</v>
      </c>
    </row>
    <row r="514" spans="1:8" x14ac:dyDescent="0.25">
      <c r="A514" s="285"/>
      <c r="B514" s="297">
        <v>645</v>
      </c>
      <c r="C514" s="293"/>
      <c r="D514" s="287" t="s">
        <v>373</v>
      </c>
      <c r="E514" s="295" t="s">
        <v>372</v>
      </c>
      <c r="F514" s="294">
        <f>VLOOKUP(E514,IN_01_26!$B$8:$E$635,4,FALSE)</f>
        <v>27062.561544229669</v>
      </c>
      <c r="G514" s="293"/>
      <c r="H514" s="295" t="s">
        <v>2</v>
      </c>
    </row>
    <row r="515" spans="1:8" x14ac:dyDescent="0.25">
      <c r="A515" s="285"/>
      <c r="B515" s="297">
        <v>253</v>
      </c>
      <c r="C515" s="293"/>
      <c r="D515" s="287" t="s">
        <v>1614</v>
      </c>
      <c r="E515" s="295" t="s">
        <v>371</v>
      </c>
      <c r="F515" s="294">
        <f>VLOOKUP(E515,IN_01_26!$B$8:$E$635,4,FALSE)</f>
        <v>63455.744613759554</v>
      </c>
      <c r="G515" s="293"/>
      <c r="H515" s="295" t="s">
        <v>2</v>
      </c>
    </row>
    <row r="516" spans="1:8" ht="26.25" customHeight="1" x14ac:dyDescent="0.25">
      <c r="A516" s="286"/>
      <c r="B516" s="319" t="s">
        <v>370</v>
      </c>
      <c r="C516" s="319"/>
      <c r="D516" s="319"/>
      <c r="E516" s="295" t="s">
        <v>7</v>
      </c>
      <c r="F516" s="294" t="s">
        <v>6</v>
      </c>
      <c r="G516" s="296"/>
      <c r="H516" s="295" t="s">
        <v>5</v>
      </c>
    </row>
    <row r="517" spans="1:8" x14ac:dyDescent="0.25">
      <c r="A517" s="285"/>
      <c r="B517" s="297">
        <v>257</v>
      </c>
      <c r="C517" s="293"/>
      <c r="D517" s="287" t="s">
        <v>1878</v>
      </c>
      <c r="E517" s="295" t="s">
        <v>369</v>
      </c>
      <c r="F517" s="294">
        <f>VLOOKUP(E517,IN_01_26!$B$8:$E$635,4,FALSE)</f>
        <v>87721.496281165048</v>
      </c>
      <c r="G517" s="293"/>
      <c r="H517" s="295" t="s">
        <v>2</v>
      </c>
    </row>
    <row r="518" spans="1:8" ht="26.25" customHeight="1" x14ac:dyDescent="0.25">
      <c r="A518" s="285"/>
      <c r="B518" s="297">
        <v>258</v>
      </c>
      <c r="C518" s="293"/>
      <c r="D518" s="287" t="s">
        <v>1617</v>
      </c>
      <c r="E518" s="295" t="s">
        <v>368</v>
      </c>
      <c r="F518" s="294">
        <f>VLOOKUP(E518,IN_01_26!$B$8:$E$635,4,FALSE)</f>
        <v>185574.59204419056</v>
      </c>
      <c r="G518" s="293"/>
      <c r="H518" s="295" t="s">
        <v>2</v>
      </c>
    </row>
    <row r="519" spans="1:8" x14ac:dyDescent="0.25">
      <c r="A519" s="285"/>
      <c r="B519" s="297">
        <v>259</v>
      </c>
      <c r="C519" s="293"/>
      <c r="D519" s="287" t="s">
        <v>1879</v>
      </c>
      <c r="E519" s="295" t="s">
        <v>367</v>
      </c>
      <c r="F519" s="294">
        <f>VLOOKUP(E519,IN_01_26!$B$8:$E$635,4,FALSE)</f>
        <v>2440.7198242032191</v>
      </c>
      <c r="G519" s="293"/>
      <c r="H519" s="295" t="s">
        <v>0</v>
      </c>
    </row>
    <row r="520" spans="1:8" ht="26.25" customHeight="1" x14ac:dyDescent="0.25">
      <c r="A520" s="285"/>
      <c r="B520" s="297">
        <v>336</v>
      </c>
      <c r="C520" s="293"/>
      <c r="D520" s="287" t="s">
        <v>1953</v>
      </c>
      <c r="E520" s="295" t="s">
        <v>366</v>
      </c>
      <c r="F520" s="294">
        <f>VLOOKUP(E520,IN_01_26!$B$8:$E$635,4,FALSE)</f>
        <v>17867.320339479116</v>
      </c>
      <c r="G520" s="293"/>
      <c r="H520" s="295" t="s">
        <v>2</v>
      </c>
    </row>
    <row r="521" spans="1:8" ht="15" customHeight="1" x14ac:dyDescent="0.25">
      <c r="A521" s="286"/>
      <c r="B521" s="319" t="s">
        <v>365</v>
      </c>
      <c r="C521" s="319"/>
      <c r="D521" s="319"/>
      <c r="E521" s="295" t="s">
        <v>7</v>
      </c>
      <c r="F521" s="294" t="s">
        <v>6</v>
      </c>
      <c r="G521" s="296"/>
      <c r="H521" s="295" t="s">
        <v>5</v>
      </c>
    </row>
    <row r="522" spans="1:8" x14ac:dyDescent="0.25">
      <c r="A522" s="285"/>
      <c r="B522" s="297">
        <v>241</v>
      </c>
      <c r="C522" s="293"/>
      <c r="D522" s="287" t="s">
        <v>1599</v>
      </c>
      <c r="E522" s="295" t="s">
        <v>364</v>
      </c>
      <c r="F522" s="294">
        <f>VLOOKUP(E522,IN_01_26!$B$8:$E$635,4,FALSE)</f>
        <v>61574.799952972207</v>
      </c>
      <c r="G522" s="293"/>
      <c r="H522" s="295" t="s">
        <v>2</v>
      </c>
    </row>
    <row r="523" spans="1:8" ht="26.25" customHeight="1" x14ac:dyDescent="0.25">
      <c r="A523" s="285"/>
      <c r="B523" s="297">
        <v>1291</v>
      </c>
      <c r="C523" s="293"/>
      <c r="D523" s="287" t="s">
        <v>1600</v>
      </c>
      <c r="E523" s="295" t="s">
        <v>363</v>
      </c>
      <c r="F523" s="294">
        <f>VLOOKUP(E523,IN_01_26!$B$8:$E$635,4,FALSE)</f>
        <v>39493.556821283157</v>
      </c>
      <c r="G523" s="293"/>
      <c r="H523" s="295" t="s">
        <v>2</v>
      </c>
    </row>
    <row r="524" spans="1:8" ht="15" customHeight="1" x14ac:dyDescent="0.25">
      <c r="A524" s="286"/>
      <c r="B524" s="319" t="s">
        <v>362</v>
      </c>
      <c r="C524" s="319"/>
      <c r="D524" s="319"/>
      <c r="E524" s="295" t="s">
        <v>7</v>
      </c>
      <c r="F524" s="294" t="s">
        <v>6</v>
      </c>
      <c r="G524" s="296"/>
      <c r="H524" s="295" t="s">
        <v>5</v>
      </c>
    </row>
    <row r="525" spans="1:8" x14ac:dyDescent="0.25">
      <c r="A525" s="285"/>
      <c r="B525" s="297">
        <v>252</v>
      </c>
      <c r="C525" s="293"/>
      <c r="D525" s="287" t="s">
        <v>1613</v>
      </c>
      <c r="E525" s="295" t="s">
        <v>361</v>
      </c>
      <c r="F525" s="294">
        <f>VLOOKUP(E525,IN_01_26!$B$8:$E$635,4,FALSE)</f>
        <v>163455.99217616397</v>
      </c>
      <c r="G525" s="293"/>
      <c r="H525" s="295" t="s">
        <v>2</v>
      </c>
    </row>
    <row r="526" spans="1:8" ht="15" customHeight="1" x14ac:dyDescent="0.25">
      <c r="A526" s="286"/>
      <c r="B526" s="319" t="s">
        <v>360</v>
      </c>
      <c r="C526" s="319"/>
      <c r="D526" s="319"/>
      <c r="E526" s="295" t="s">
        <v>7</v>
      </c>
      <c r="F526" s="294" t="s">
        <v>6</v>
      </c>
      <c r="G526" s="296"/>
      <c r="H526" s="295" t="s">
        <v>5</v>
      </c>
    </row>
    <row r="527" spans="1:8" x14ac:dyDescent="0.25">
      <c r="A527" s="285"/>
      <c r="B527" s="297">
        <v>249</v>
      </c>
      <c r="C527" s="293"/>
      <c r="D527" s="287" t="s">
        <v>1610</v>
      </c>
      <c r="E527" s="295" t="s">
        <v>359</v>
      </c>
      <c r="F527" s="294">
        <f>VLOOKUP(E527,IN_01_26!$B$8:$E$635,4,FALSE)</f>
        <v>29679729.337680783</v>
      </c>
      <c r="G527" s="293"/>
      <c r="H527" s="295" t="s">
        <v>2</v>
      </c>
    </row>
    <row r="528" spans="1:8" ht="26.25" customHeight="1" x14ac:dyDescent="0.25">
      <c r="A528" s="320" t="s">
        <v>358</v>
      </c>
      <c r="B528" s="320"/>
      <c r="C528" s="320"/>
      <c r="D528" s="320"/>
      <c r="E528" s="319"/>
      <c r="F528" s="319"/>
      <c r="G528" s="319"/>
      <c r="H528" s="319"/>
    </row>
    <row r="529" spans="1:8" ht="15" customHeight="1" x14ac:dyDescent="0.25">
      <c r="A529" s="286"/>
      <c r="B529" s="319" t="s">
        <v>357</v>
      </c>
      <c r="C529" s="319"/>
      <c r="D529" s="319"/>
      <c r="E529" s="295" t="s">
        <v>7</v>
      </c>
      <c r="F529" s="294" t="s">
        <v>6</v>
      </c>
      <c r="G529" s="296"/>
      <c r="H529" s="295" t="s">
        <v>5</v>
      </c>
    </row>
    <row r="530" spans="1:8" x14ac:dyDescent="0.25">
      <c r="A530" s="285"/>
      <c r="B530" s="297">
        <v>260</v>
      </c>
      <c r="C530" s="293"/>
      <c r="D530" s="287" t="s">
        <v>1618</v>
      </c>
      <c r="E530" s="295" t="s">
        <v>356</v>
      </c>
      <c r="F530" s="294">
        <f>VLOOKUP(E530,IN_01_26!$B$8:$E$635,4,FALSE)</f>
        <v>25169.073210851675</v>
      </c>
      <c r="G530" s="293"/>
      <c r="H530" s="295" t="s">
        <v>2</v>
      </c>
    </row>
    <row r="531" spans="1:8" ht="26.25" customHeight="1" x14ac:dyDescent="0.25">
      <c r="A531" s="285"/>
      <c r="B531" s="297">
        <v>261</v>
      </c>
      <c r="C531" s="293"/>
      <c r="D531" s="287" t="s">
        <v>1619</v>
      </c>
      <c r="E531" s="295" t="s">
        <v>355</v>
      </c>
      <c r="F531" s="294">
        <f>VLOOKUP(E531,IN_01_26!$B$8:$E$635,4,FALSE)</f>
        <v>25902.15301310951</v>
      </c>
      <c r="G531" s="293"/>
      <c r="H531" s="295" t="s">
        <v>2</v>
      </c>
    </row>
    <row r="532" spans="1:8" x14ac:dyDescent="0.25">
      <c r="A532" s="285"/>
      <c r="B532" s="297">
        <v>266</v>
      </c>
      <c r="C532" s="293"/>
      <c r="D532" s="287" t="s">
        <v>1623</v>
      </c>
      <c r="E532" s="295" t="s">
        <v>354</v>
      </c>
      <c r="F532" s="294">
        <f>VLOOKUP(E532,IN_01_26!$B$8:$E$635,4,FALSE)</f>
        <v>74131.42851722143</v>
      </c>
      <c r="G532" s="293"/>
      <c r="H532" s="295" t="s">
        <v>2</v>
      </c>
    </row>
    <row r="533" spans="1:8" ht="26.25" customHeight="1" x14ac:dyDescent="0.25">
      <c r="A533" s="286"/>
      <c r="B533" s="319" t="s">
        <v>353</v>
      </c>
      <c r="C533" s="319"/>
      <c r="D533" s="319"/>
      <c r="E533" s="295" t="s">
        <v>7</v>
      </c>
      <c r="F533" s="294" t="s">
        <v>6</v>
      </c>
      <c r="G533" s="296"/>
      <c r="H533" s="295" t="s">
        <v>5</v>
      </c>
    </row>
    <row r="534" spans="1:8" x14ac:dyDescent="0.25">
      <c r="A534" s="285"/>
      <c r="B534" s="297">
        <v>267</v>
      </c>
      <c r="C534" s="293"/>
      <c r="D534" s="287" t="s">
        <v>1624</v>
      </c>
      <c r="E534" s="295" t="s">
        <v>352</v>
      </c>
      <c r="F534" s="294">
        <f>VLOOKUP(E534,IN_01_26!$B$8:$E$635,4,FALSE)</f>
        <v>53697.618510803681</v>
      </c>
      <c r="G534" s="293"/>
      <c r="H534" s="295" t="s">
        <v>2</v>
      </c>
    </row>
    <row r="535" spans="1:8" ht="26.25" customHeight="1" x14ac:dyDescent="0.25">
      <c r="A535" s="285"/>
      <c r="B535" s="297">
        <v>268</v>
      </c>
      <c r="C535" s="293"/>
      <c r="D535" s="287" t="s">
        <v>1625</v>
      </c>
      <c r="E535" s="295" t="s">
        <v>351</v>
      </c>
      <c r="F535" s="294">
        <f>VLOOKUP(E535,IN_01_26!$B$8:$E$635,4,FALSE)</f>
        <v>47659.821597817536</v>
      </c>
      <c r="G535" s="293"/>
      <c r="H535" s="295" t="s">
        <v>2</v>
      </c>
    </row>
    <row r="536" spans="1:8" ht="26.25" customHeight="1" x14ac:dyDescent="0.25">
      <c r="A536" s="286"/>
      <c r="B536" s="319" t="s">
        <v>350</v>
      </c>
      <c r="C536" s="319"/>
      <c r="D536" s="319"/>
      <c r="E536" s="295" t="s">
        <v>7</v>
      </c>
      <c r="F536" s="294" t="s">
        <v>6</v>
      </c>
      <c r="G536" s="296"/>
      <c r="H536" s="295" t="s">
        <v>5</v>
      </c>
    </row>
    <row r="537" spans="1:8" x14ac:dyDescent="0.25">
      <c r="A537" s="285"/>
      <c r="B537" s="297">
        <v>262</v>
      </c>
      <c r="C537" s="293"/>
      <c r="D537" s="287" t="s">
        <v>1954</v>
      </c>
      <c r="E537" s="295" t="s">
        <v>349</v>
      </c>
      <c r="F537" s="294">
        <f>VLOOKUP(E537,IN_01_26!$B$8:$E$635,4,FALSE)</f>
        <v>2818.0294305029452</v>
      </c>
      <c r="G537" s="293"/>
      <c r="H537" s="295" t="s">
        <v>4</v>
      </c>
    </row>
    <row r="538" spans="1:8" x14ac:dyDescent="0.25">
      <c r="A538" s="285"/>
      <c r="B538" s="297">
        <v>263</v>
      </c>
      <c r="C538" s="293"/>
      <c r="D538" s="287" t="s">
        <v>1955</v>
      </c>
      <c r="E538" s="295" t="s">
        <v>348</v>
      </c>
      <c r="F538" s="294">
        <f>VLOOKUP(E538,IN_01_26!$B$8:$E$635,4,FALSE)</f>
        <v>12012.764692428096</v>
      </c>
      <c r="G538" s="293"/>
      <c r="H538" s="295" t="s">
        <v>4</v>
      </c>
    </row>
    <row r="539" spans="1:8" x14ac:dyDescent="0.25">
      <c r="A539" s="285"/>
      <c r="B539" s="297">
        <v>264</v>
      </c>
      <c r="C539" s="293"/>
      <c r="D539" s="287" t="s">
        <v>1956</v>
      </c>
      <c r="E539" s="295" t="s">
        <v>347</v>
      </c>
      <c r="F539" s="294">
        <f>VLOOKUP(E539,IN_01_26!$B$8:$E$635,4,FALSE)</f>
        <v>18862.515183678152</v>
      </c>
      <c r="G539" s="293"/>
      <c r="H539" s="295" t="s">
        <v>4</v>
      </c>
    </row>
    <row r="540" spans="1:8" ht="26.25" customHeight="1" x14ac:dyDescent="0.25">
      <c r="A540" s="320" t="s">
        <v>346</v>
      </c>
      <c r="B540" s="320"/>
      <c r="C540" s="320"/>
      <c r="D540" s="320"/>
      <c r="E540" s="319"/>
      <c r="F540" s="319"/>
      <c r="G540" s="319"/>
      <c r="H540" s="319"/>
    </row>
    <row r="541" spans="1:8" ht="15" customHeight="1" x14ac:dyDescent="0.25">
      <c r="A541" s="286"/>
      <c r="B541" s="319" t="s">
        <v>345</v>
      </c>
      <c r="C541" s="319"/>
      <c r="D541" s="319"/>
      <c r="E541" s="295" t="s">
        <v>7</v>
      </c>
      <c r="F541" s="294" t="s">
        <v>6</v>
      </c>
      <c r="G541" s="296"/>
      <c r="H541" s="295" t="s">
        <v>5</v>
      </c>
    </row>
    <row r="542" spans="1:8" x14ac:dyDescent="0.25">
      <c r="A542" s="285"/>
      <c r="B542" s="297">
        <v>269</v>
      </c>
      <c r="C542" s="293"/>
      <c r="D542" s="287" t="s">
        <v>1881</v>
      </c>
      <c r="E542" s="295" t="s">
        <v>344</v>
      </c>
      <c r="F542" s="294">
        <f>VLOOKUP(E542,IN_01_26!$B$8:$E$635,4,FALSE)</f>
        <v>17283.731680616609</v>
      </c>
      <c r="G542" s="293"/>
      <c r="H542" s="295" t="s">
        <v>3</v>
      </c>
    </row>
    <row r="543" spans="1:8" ht="26.25" customHeight="1" x14ac:dyDescent="0.25">
      <c r="A543" s="285"/>
      <c r="B543" s="297">
        <v>1232</v>
      </c>
      <c r="C543" s="293"/>
      <c r="D543" s="287" t="s">
        <v>1252</v>
      </c>
      <c r="E543" s="295" t="s">
        <v>343</v>
      </c>
      <c r="F543" s="294">
        <f>VLOOKUP(E543,IN_01_26!$B$8:$E$635,4,FALSE)</f>
        <v>20895.376218352478</v>
      </c>
      <c r="G543" s="293"/>
      <c r="H543" s="295" t="s">
        <v>3</v>
      </c>
    </row>
    <row r="544" spans="1:8" ht="15" customHeight="1" x14ac:dyDescent="0.25">
      <c r="A544" s="286"/>
      <c r="B544" s="319" t="s">
        <v>342</v>
      </c>
      <c r="C544" s="319"/>
      <c r="D544" s="319"/>
      <c r="E544" s="295" t="s">
        <v>7</v>
      </c>
      <c r="F544" s="294" t="s">
        <v>6</v>
      </c>
      <c r="G544" s="296"/>
      <c r="H544" s="295" t="s">
        <v>5</v>
      </c>
    </row>
    <row r="545" spans="1:8" x14ac:dyDescent="0.25">
      <c r="A545" s="285"/>
      <c r="B545" s="297">
        <v>296</v>
      </c>
      <c r="C545" s="293"/>
      <c r="D545" s="287" t="s">
        <v>1644</v>
      </c>
      <c r="E545" s="295" t="s">
        <v>341</v>
      </c>
      <c r="F545" s="294">
        <f>VLOOKUP(E545,IN_01_26!$B$8:$E$635,4,FALSE)</f>
        <v>68506.54172532518</v>
      </c>
      <c r="G545" s="293"/>
      <c r="H545" s="295" t="s">
        <v>1</v>
      </c>
    </row>
    <row r="546" spans="1:8" x14ac:dyDescent="0.25">
      <c r="A546" s="285"/>
      <c r="B546" s="297">
        <v>810</v>
      </c>
      <c r="C546" s="293"/>
      <c r="D546" s="287" t="s">
        <v>2034</v>
      </c>
      <c r="E546" s="295" t="s">
        <v>1203</v>
      </c>
      <c r="F546" s="294">
        <f>VLOOKUP(E546,IN_01_26!$B$8:$E$635,4,FALSE)</f>
        <v>79135.257353411667</v>
      </c>
      <c r="G546" s="293"/>
      <c r="H546" s="295" t="s">
        <v>1</v>
      </c>
    </row>
    <row r="547" spans="1:8" ht="26.25" customHeight="1" x14ac:dyDescent="0.25">
      <c r="A547" s="286"/>
      <c r="B547" s="319" t="s">
        <v>340</v>
      </c>
      <c r="C547" s="319"/>
      <c r="D547" s="319"/>
      <c r="E547" s="295" t="s">
        <v>7</v>
      </c>
      <c r="F547" s="294" t="s">
        <v>6</v>
      </c>
      <c r="G547" s="296"/>
      <c r="H547" s="295" t="s">
        <v>5</v>
      </c>
    </row>
    <row r="548" spans="1:8" ht="26.25" customHeight="1" x14ac:dyDescent="0.25">
      <c r="A548" s="285"/>
      <c r="B548" s="297">
        <v>283</v>
      </c>
      <c r="C548" s="293"/>
      <c r="D548" s="287" t="s">
        <v>1633</v>
      </c>
      <c r="E548" s="295" t="s">
        <v>339</v>
      </c>
      <c r="F548" s="294">
        <f>VLOOKUP(E548,IN_01_26!$B$8:$E$635,4,FALSE)</f>
        <v>140466.12375405023</v>
      </c>
      <c r="G548" s="293"/>
      <c r="H548" s="295" t="s">
        <v>2</v>
      </c>
    </row>
    <row r="549" spans="1:8" ht="15" customHeight="1" x14ac:dyDescent="0.25">
      <c r="A549" s="286"/>
      <c r="B549" s="319" t="s">
        <v>338</v>
      </c>
      <c r="C549" s="319"/>
      <c r="D549" s="319"/>
      <c r="E549" s="295" t="s">
        <v>7</v>
      </c>
      <c r="F549" s="294" t="s">
        <v>6</v>
      </c>
      <c r="G549" s="296"/>
      <c r="H549" s="295" t="s">
        <v>5</v>
      </c>
    </row>
    <row r="550" spans="1:8" x14ac:dyDescent="0.25">
      <c r="A550" s="285"/>
      <c r="B550" s="297">
        <v>289</v>
      </c>
      <c r="C550" s="293"/>
      <c r="D550" s="287" t="s">
        <v>1638</v>
      </c>
      <c r="E550" s="295" t="s">
        <v>337</v>
      </c>
      <c r="F550" s="294">
        <f>VLOOKUP(E550,IN_01_26!$B$8:$E$635,4,FALSE)</f>
        <v>204.91890984465027</v>
      </c>
      <c r="G550" s="293"/>
      <c r="H550" s="295" t="s">
        <v>336</v>
      </c>
    </row>
    <row r="551" spans="1:8" ht="26.25" customHeight="1" x14ac:dyDescent="0.25">
      <c r="A551" s="286"/>
      <c r="B551" s="319" t="s">
        <v>335</v>
      </c>
      <c r="C551" s="319"/>
      <c r="D551" s="319"/>
      <c r="E551" s="295" t="s">
        <v>7</v>
      </c>
      <c r="F551" s="294" t="s">
        <v>6</v>
      </c>
      <c r="G551" s="296"/>
      <c r="H551" s="295" t="s">
        <v>5</v>
      </c>
    </row>
    <row r="552" spans="1:8" x14ac:dyDescent="0.25">
      <c r="A552" s="285"/>
      <c r="B552" s="297">
        <v>284</v>
      </c>
      <c r="C552" s="293"/>
      <c r="D552" s="287" t="s">
        <v>1957</v>
      </c>
      <c r="E552" s="295" t="s">
        <v>334</v>
      </c>
      <c r="F552" s="294">
        <f>VLOOKUP(E552,IN_01_26!$B$8:$E$635,4,FALSE)</f>
        <v>4745959.8580452586</v>
      </c>
      <c r="G552" s="293"/>
      <c r="H552" s="295" t="s">
        <v>311</v>
      </c>
    </row>
    <row r="553" spans="1:8" x14ac:dyDescent="0.25">
      <c r="A553" s="285"/>
      <c r="B553" s="297">
        <v>285</v>
      </c>
      <c r="C553" s="293"/>
      <c r="D553" s="287" t="s">
        <v>1958</v>
      </c>
      <c r="E553" s="295" t="s">
        <v>333</v>
      </c>
      <c r="F553" s="294">
        <f>VLOOKUP(E553,IN_01_26!$B$8:$E$635,4,FALSE)</f>
        <v>3695901.9952402301</v>
      </c>
      <c r="G553" s="293"/>
      <c r="H553" s="295" t="s">
        <v>311</v>
      </c>
    </row>
    <row r="554" spans="1:8" ht="15" customHeight="1" x14ac:dyDescent="0.25">
      <c r="A554" s="286"/>
      <c r="B554" s="319" t="s">
        <v>332</v>
      </c>
      <c r="C554" s="319"/>
      <c r="D554" s="319"/>
      <c r="E554" s="295" t="s">
        <v>7</v>
      </c>
      <c r="F554" s="294" t="s">
        <v>6</v>
      </c>
      <c r="G554" s="296"/>
      <c r="H554" s="295" t="s">
        <v>5</v>
      </c>
    </row>
    <row r="555" spans="1:8" ht="26.25" customHeight="1" x14ac:dyDescent="0.25">
      <c r="A555" s="285"/>
      <c r="B555" s="297">
        <v>287</v>
      </c>
      <c r="C555" s="293"/>
      <c r="D555" s="287" t="s">
        <v>1959</v>
      </c>
      <c r="E555" s="295" t="s">
        <v>331</v>
      </c>
      <c r="F555" s="294">
        <f>VLOOKUP(E555,IN_01_26!$B$8:$E$635,4,FALSE)</f>
        <v>5005993.0835357066</v>
      </c>
      <c r="G555" s="293"/>
      <c r="H555" s="295" t="s">
        <v>311</v>
      </c>
    </row>
    <row r="556" spans="1:8" ht="15" customHeight="1" x14ac:dyDescent="0.25">
      <c r="A556" s="286"/>
      <c r="B556" s="319" t="s">
        <v>330</v>
      </c>
      <c r="C556" s="319"/>
      <c r="D556" s="319"/>
      <c r="E556" s="295" t="s">
        <v>7</v>
      </c>
      <c r="F556" s="294" t="s">
        <v>6</v>
      </c>
      <c r="G556" s="296"/>
      <c r="H556" s="295" t="s">
        <v>5</v>
      </c>
    </row>
    <row r="557" spans="1:8" ht="26.25" customHeight="1" x14ac:dyDescent="0.25">
      <c r="A557" s="285"/>
      <c r="B557" s="297">
        <v>294</v>
      </c>
      <c r="C557" s="293"/>
      <c r="D557" s="287" t="s">
        <v>1643</v>
      </c>
      <c r="E557" s="295" t="s">
        <v>329</v>
      </c>
      <c r="F557" s="294">
        <f>VLOOKUP(E557,IN_01_26!$B$8:$E$635,4,FALSE)</f>
        <v>1557967.0955160584</v>
      </c>
      <c r="G557" s="293"/>
      <c r="H557" s="295" t="s">
        <v>3</v>
      </c>
    </row>
    <row r="558" spans="1:8" ht="15" customHeight="1" x14ac:dyDescent="0.25">
      <c r="A558" s="286"/>
      <c r="B558" s="319" t="s">
        <v>328</v>
      </c>
      <c r="C558" s="319"/>
      <c r="D558" s="319"/>
      <c r="E558" s="295" t="s">
        <v>7</v>
      </c>
      <c r="F558" s="294" t="s">
        <v>6</v>
      </c>
      <c r="G558" s="296"/>
      <c r="H558" s="295" t="s">
        <v>5</v>
      </c>
    </row>
    <row r="559" spans="1:8" ht="26.25" customHeight="1" x14ac:dyDescent="0.25">
      <c r="A559" s="285"/>
      <c r="B559" s="297">
        <v>293</v>
      </c>
      <c r="C559" s="293"/>
      <c r="D559" s="287" t="s">
        <v>1960</v>
      </c>
      <c r="E559" s="295" t="s">
        <v>327</v>
      </c>
      <c r="F559" s="294">
        <f>VLOOKUP(E559,IN_01_26!$B$8:$E$635,4,FALSE)</f>
        <v>13743164.184476355</v>
      </c>
      <c r="G559" s="293"/>
      <c r="H559" s="295" t="s">
        <v>2</v>
      </c>
    </row>
    <row r="560" spans="1:8" ht="15" customHeight="1" x14ac:dyDescent="0.25">
      <c r="A560" s="286"/>
      <c r="B560" s="319" t="s">
        <v>326</v>
      </c>
      <c r="C560" s="319"/>
      <c r="D560" s="319"/>
      <c r="E560" s="295" t="s">
        <v>7</v>
      </c>
      <c r="F560" s="294" t="s">
        <v>6</v>
      </c>
      <c r="G560" s="296"/>
      <c r="H560" s="295" t="s">
        <v>5</v>
      </c>
    </row>
    <row r="561" spans="1:8" x14ac:dyDescent="0.25">
      <c r="A561" s="285"/>
      <c r="B561" s="297">
        <v>280</v>
      </c>
      <c r="C561" s="293"/>
      <c r="D561" s="287" t="s">
        <v>1961</v>
      </c>
      <c r="E561" s="295" t="s">
        <v>325</v>
      </c>
      <c r="F561" s="294">
        <f>VLOOKUP(E561,IN_01_26!$B$8:$E$635,4,FALSE)</f>
        <v>941195.06996717595</v>
      </c>
      <c r="G561" s="293"/>
      <c r="H561" s="295" t="s">
        <v>2</v>
      </c>
    </row>
    <row r="562" spans="1:8" ht="26.25" customHeight="1" x14ac:dyDescent="0.25">
      <c r="A562" s="286"/>
      <c r="B562" s="319" t="s">
        <v>324</v>
      </c>
      <c r="C562" s="319"/>
      <c r="D562" s="319"/>
      <c r="E562" s="295" t="s">
        <v>7</v>
      </c>
      <c r="F562" s="294" t="s">
        <v>6</v>
      </c>
      <c r="G562" s="296"/>
      <c r="H562" s="295" t="s">
        <v>5</v>
      </c>
    </row>
    <row r="563" spans="1:8" x14ac:dyDescent="0.25">
      <c r="A563" s="285"/>
      <c r="B563" s="297">
        <v>286</v>
      </c>
      <c r="C563" s="293"/>
      <c r="D563" s="287" t="s">
        <v>1636</v>
      </c>
      <c r="E563" s="295" t="s">
        <v>323</v>
      </c>
      <c r="F563" s="294">
        <f>VLOOKUP(E563,IN_01_26!$B$8:$E$635,4,FALSE)</f>
        <v>2326576.8617618014</v>
      </c>
      <c r="G563" s="293"/>
      <c r="H563" s="295" t="s">
        <v>311</v>
      </c>
    </row>
    <row r="564" spans="1:8" ht="26.25" customHeight="1" x14ac:dyDescent="0.25">
      <c r="A564" s="286"/>
      <c r="B564" s="319" t="s">
        <v>322</v>
      </c>
      <c r="C564" s="319"/>
      <c r="D564" s="319"/>
      <c r="E564" s="295" t="s">
        <v>7</v>
      </c>
      <c r="F564" s="294" t="s">
        <v>6</v>
      </c>
      <c r="G564" s="296"/>
      <c r="H564" s="295" t="s">
        <v>5</v>
      </c>
    </row>
    <row r="565" spans="1:8" x14ac:dyDescent="0.25">
      <c r="A565" s="285"/>
      <c r="B565" s="297">
        <v>275</v>
      </c>
      <c r="C565" s="293"/>
      <c r="D565" s="287" t="s">
        <v>1962</v>
      </c>
      <c r="E565" s="295" t="s">
        <v>321</v>
      </c>
      <c r="F565" s="294">
        <f>VLOOKUP(E565,IN_01_26!$B$8:$E$635,4,FALSE)</f>
        <v>768084.95365865598</v>
      </c>
      <c r="G565" s="293"/>
      <c r="H565" s="295" t="s">
        <v>2</v>
      </c>
    </row>
    <row r="566" spans="1:8" ht="26.25" customHeight="1" x14ac:dyDescent="0.25">
      <c r="A566" s="285"/>
      <c r="B566" s="297">
        <v>276</v>
      </c>
      <c r="C566" s="293"/>
      <c r="D566" s="287" t="s">
        <v>1963</v>
      </c>
      <c r="E566" s="295" t="s">
        <v>320</v>
      </c>
      <c r="F566" s="294">
        <f>VLOOKUP(E566,IN_01_26!$B$8:$E$635,4,FALSE)</f>
        <v>1053104.4125998835</v>
      </c>
      <c r="G566" s="293"/>
      <c r="H566" s="295" t="s">
        <v>2</v>
      </c>
    </row>
    <row r="567" spans="1:8" x14ac:dyDescent="0.25">
      <c r="A567" s="285"/>
      <c r="B567" s="297">
        <v>277</v>
      </c>
      <c r="C567" s="293"/>
      <c r="D567" s="287" t="s">
        <v>1964</v>
      </c>
      <c r="E567" s="295" t="s">
        <v>319</v>
      </c>
      <c r="F567" s="294">
        <f>VLOOKUP(E567,IN_01_26!$B$8:$E$635,4,FALSE)</f>
        <v>1242071.3455484356</v>
      </c>
      <c r="G567" s="293"/>
      <c r="H567" s="295" t="s">
        <v>2</v>
      </c>
    </row>
    <row r="568" spans="1:8" ht="26.25" customHeight="1" x14ac:dyDescent="0.25">
      <c r="A568" s="285"/>
      <c r="B568" s="297">
        <v>278</v>
      </c>
      <c r="C568" s="293"/>
      <c r="D568" s="287" t="s">
        <v>1965</v>
      </c>
      <c r="E568" s="295" t="s">
        <v>318</v>
      </c>
      <c r="F568" s="294">
        <f>VLOOKUP(E568,IN_01_26!$B$8:$E$635,4,FALSE)</f>
        <v>318566.94652599888</v>
      </c>
      <c r="G568" s="293"/>
      <c r="H568" s="295" t="s">
        <v>2</v>
      </c>
    </row>
    <row r="569" spans="1:8" ht="15" customHeight="1" x14ac:dyDescent="0.25">
      <c r="A569" s="286"/>
      <c r="B569" s="319" t="s">
        <v>317</v>
      </c>
      <c r="C569" s="319"/>
      <c r="D569" s="319"/>
      <c r="E569" s="295" t="s">
        <v>7</v>
      </c>
      <c r="F569" s="294" t="s">
        <v>6</v>
      </c>
      <c r="G569" s="296"/>
      <c r="H569" s="295" t="s">
        <v>5</v>
      </c>
    </row>
    <row r="570" spans="1:8" ht="26.25" customHeight="1" x14ac:dyDescent="0.25">
      <c r="A570" s="285"/>
      <c r="B570" s="297">
        <v>288</v>
      </c>
      <c r="C570" s="293"/>
      <c r="D570" s="287" t="s">
        <v>1966</v>
      </c>
      <c r="E570" s="295" t="s">
        <v>316</v>
      </c>
      <c r="F570" s="294">
        <f>VLOOKUP(E570,IN_01_26!$B$8:$E$635,4,FALSE)</f>
        <v>3875243.3020761567</v>
      </c>
      <c r="G570" s="293"/>
      <c r="H570" s="295" t="s">
        <v>4</v>
      </c>
    </row>
    <row r="571" spans="1:8" ht="15" customHeight="1" x14ac:dyDescent="0.25">
      <c r="A571" s="286"/>
      <c r="B571" s="319" t="s">
        <v>315</v>
      </c>
      <c r="C571" s="319"/>
      <c r="D571" s="319"/>
      <c r="E571" s="295" t="s">
        <v>7</v>
      </c>
      <c r="F571" s="294" t="s">
        <v>6</v>
      </c>
      <c r="G571" s="296"/>
      <c r="H571" s="295" t="s">
        <v>5</v>
      </c>
    </row>
    <row r="572" spans="1:8" ht="26.25" customHeight="1" x14ac:dyDescent="0.25">
      <c r="A572" s="285"/>
      <c r="B572" s="297">
        <v>279</v>
      </c>
      <c r="C572" s="293"/>
      <c r="D572" s="287" t="s">
        <v>1630</v>
      </c>
      <c r="E572" s="295" t="s">
        <v>314</v>
      </c>
      <c r="F572" s="294">
        <f>VLOOKUP(E572,IN_01_26!$B$8:$E$635,4,FALSE)</f>
        <v>4399.6350546554304</v>
      </c>
      <c r="G572" s="293"/>
      <c r="H572" s="295" t="s">
        <v>3</v>
      </c>
    </row>
    <row r="573" spans="1:8" ht="15" customHeight="1" x14ac:dyDescent="0.25">
      <c r="A573" s="286"/>
      <c r="B573" s="319" t="s">
        <v>313</v>
      </c>
      <c r="C573" s="319"/>
      <c r="D573" s="319"/>
      <c r="E573" s="295" t="s">
        <v>7</v>
      </c>
      <c r="F573" s="294" t="s">
        <v>6</v>
      </c>
      <c r="G573" s="296"/>
      <c r="H573" s="295" t="s">
        <v>5</v>
      </c>
    </row>
    <row r="574" spans="1:8" x14ac:dyDescent="0.25">
      <c r="A574" s="285"/>
      <c r="B574" s="297">
        <v>291</v>
      </c>
      <c r="C574" s="293"/>
      <c r="D574" s="287" t="s">
        <v>1967</v>
      </c>
      <c r="E574" s="295" t="s">
        <v>312</v>
      </c>
      <c r="F574" s="294">
        <f>VLOOKUP(E574,IN_01_26!$B$8:$E$635,4,FALSE)</f>
        <v>4387261.5696237609</v>
      </c>
      <c r="G574" s="293"/>
      <c r="H574" s="295" t="s">
        <v>311</v>
      </c>
    </row>
    <row r="575" spans="1:8" ht="15" customHeight="1" x14ac:dyDescent="0.25">
      <c r="A575" s="286"/>
      <c r="B575" s="319" t="s">
        <v>2014</v>
      </c>
      <c r="C575" s="319"/>
      <c r="D575" s="319"/>
      <c r="E575" s="295" t="s">
        <v>7</v>
      </c>
      <c r="F575" s="294" t="s">
        <v>6</v>
      </c>
      <c r="G575" s="296"/>
      <c r="H575" s="295" t="s">
        <v>5</v>
      </c>
    </row>
    <row r="576" spans="1:8" x14ac:dyDescent="0.25">
      <c r="A576" s="285"/>
      <c r="B576" s="297">
        <v>290</v>
      </c>
      <c r="C576" s="293"/>
      <c r="D576" s="287" t="s">
        <v>1639</v>
      </c>
      <c r="E576" s="295" t="s">
        <v>310</v>
      </c>
      <c r="F576" s="294">
        <f>VLOOKUP(E576,IN_01_26!$B$8:$E$635,4,FALSE)</f>
        <v>18491.332949902178</v>
      </c>
      <c r="G576" s="293"/>
      <c r="H576" s="295" t="s">
        <v>3</v>
      </c>
    </row>
    <row r="577" spans="1:8" ht="26.25" customHeight="1" x14ac:dyDescent="0.25">
      <c r="A577" s="285"/>
      <c r="B577" s="297">
        <v>298</v>
      </c>
      <c r="C577" s="293"/>
      <c r="D577" s="287" t="s">
        <v>1968</v>
      </c>
      <c r="E577" s="295" t="s">
        <v>309</v>
      </c>
      <c r="F577" s="294">
        <f>VLOOKUP(E577,IN_01_26!$B$8:$E$635,4,FALSE)</f>
        <v>4498.6859044356024</v>
      </c>
      <c r="G577" s="293"/>
      <c r="H577" s="295" t="s">
        <v>117</v>
      </c>
    </row>
    <row r="578" spans="1:8" ht="15" customHeight="1" x14ac:dyDescent="0.25">
      <c r="A578" s="286"/>
      <c r="B578" s="319" t="s">
        <v>308</v>
      </c>
      <c r="C578" s="319"/>
      <c r="D578" s="319"/>
      <c r="E578" s="295" t="s">
        <v>7</v>
      </c>
      <c r="F578" s="294" t="s">
        <v>6</v>
      </c>
      <c r="G578" s="296"/>
      <c r="H578" s="295" t="s">
        <v>5</v>
      </c>
    </row>
    <row r="579" spans="1:8" ht="26.25" customHeight="1" x14ac:dyDescent="0.25">
      <c r="A579" s="285"/>
      <c r="B579" s="297">
        <v>292</v>
      </c>
      <c r="C579" s="293"/>
      <c r="D579" s="287" t="s">
        <v>1641</v>
      </c>
      <c r="E579" s="295" t="s">
        <v>307</v>
      </c>
      <c r="F579" s="294">
        <f>VLOOKUP(E579,IN_01_26!$B$8:$E$635,4,FALSE)</f>
        <v>39610776.851953305</v>
      </c>
      <c r="G579" s="293"/>
      <c r="H579" s="295" t="s">
        <v>2</v>
      </c>
    </row>
    <row r="580" spans="1:8" ht="15" customHeight="1" x14ac:dyDescent="0.25">
      <c r="A580" s="286"/>
      <c r="B580" s="319" t="s">
        <v>306</v>
      </c>
      <c r="C580" s="319"/>
      <c r="D580" s="319"/>
      <c r="E580" s="295" t="s">
        <v>7</v>
      </c>
      <c r="F580" s="294" t="s">
        <v>6</v>
      </c>
      <c r="G580" s="296"/>
      <c r="H580" s="295" t="s">
        <v>5</v>
      </c>
    </row>
    <row r="581" spans="1:8" ht="26.25" customHeight="1" x14ac:dyDescent="0.25">
      <c r="A581" s="285"/>
      <c r="B581" s="297">
        <v>281</v>
      </c>
      <c r="C581" s="293"/>
      <c r="D581" s="287" t="s">
        <v>1632</v>
      </c>
      <c r="E581" s="295" t="s">
        <v>305</v>
      </c>
      <c r="F581" s="294">
        <f>VLOOKUP(E581,IN_01_26!$B$8:$E$635,4,FALSE)</f>
        <v>211333.5487706096</v>
      </c>
      <c r="G581" s="293"/>
      <c r="H581" s="295" t="s">
        <v>2</v>
      </c>
    </row>
    <row r="582" spans="1:8" ht="18" customHeight="1" x14ac:dyDescent="0.25">
      <c r="A582" s="320" t="s">
        <v>304</v>
      </c>
      <c r="B582" s="320"/>
      <c r="C582" s="320"/>
      <c r="D582" s="320"/>
      <c r="E582" s="319"/>
      <c r="F582" s="319"/>
      <c r="G582" s="319"/>
      <c r="H582" s="319"/>
    </row>
    <row r="583" spans="1:8" ht="26.25" customHeight="1" x14ac:dyDescent="0.25">
      <c r="A583" s="286"/>
      <c r="B583" s="319" t="s">
        <v>2015</v>
      </c>
      <c r="C583" s="319"/>
      <c r="D583" s="319"/>
      <c r="E583" s="295" t="s">
        <v>7</v>
      </c>
      <c r="F583" s="294" t="s">
        <v>6</v>
      </c>
      <c r="G583" s="296"/>
      <c r="H583" s="295" t="s">
        <v>5</v>
      </c>
    </row>
    <row r="584" spans="1:8" x14ac:dyDescent="0.25">
      <c r="A584" s="285"/>
      <c r="B584" s="297">
        <v>301</v>
      </c>
      <c r="C584" s="293"/>
      <c r="D584" s="287" t="s">
        <v>1668</v>
      </c>
      <c r="E584" s="295" t="s">
        <v>303</v>
      </c>
      <c r="F584" s="294">
        <f>VLOOKUP(E584,IN_01_26!$B$8:$E$635,4,FALSE)</f>
        <v>125445.08097439705</v>
      </c>
      <c r="G584" s="293"/>
      <c r="H584" s="295" t="s">
        <v>2</v>
      </c>
    </row>
    <row r="585" spans="1:8" ht="15" customHeight="1" x14ac:dyDescent="0.25">
      <c r="A585" s="286"/>
      <c r="B585" s="319" t="s">
        <v>302</v>
      </c>
      <c r="C585" s="319"/>
      <c r="D585" s="319"/>
      <c r="E585" s="295" t="s">
        <v>7</v>
      </c>
      <c r="F585" s="294" t="s">
        <v>6</v>
      </c>
      <c r="G585" s="296"/>
      <c r="H585" s="295" t="s">
        <v>5</v>
      </c>
    </row>
    <row r="586" spans="1:8" ht="26.25" customHeight="1" x14ac:dyDescent="0.25">
      <c r="A586" s="285"/>
      <c r="B586" s="297">
        <v>541</v>
      </c>
      <c r="C586" s="293"/>
      <c r="D586" s="287" t="s">
        <v>1649</v>
      </c>
      <c r="E586" s="295" t="s">
        <v>301</v>
      </c>
      <c r="F586" s="294">
        <f>VLOOKUP(E586,IN_01_26!$B$8:$E$635,4,FALSE)</f>
        <v>11785.21308930172</v>
      </c>
      <c r="G586" s="293"/>
      <c r="H586" s="295" t="s">
        <v>2</v>
      </c>
    </row>
    <row r="587" spans="1:8" x14ac:dyDescent="0.25">
      <c r="A587" s="285"/>
      <c r="B587" s="297">
        <v>542</v>
      </c>
      <c r="C587" s="293"/>
      <c r="D587" s="287" t="s">
        <v>1650</v>
      </c>
      <c r="E587" s="295" t="s">
        <v>300</v>
      </c>
      <c r="F587" s="294">
        <f>VLOOKUP(E587,IN_01_26!$B$8:$E$635,4,FALSE)</f>
        <v>11557.673217096675</v>
      </c>
      <c r="G587" s="293"/>
      <c r="H587" s="295" t="s">
        <v>2</v>
      </c>
    </row>
    <row r="588" spans="1:8" ht="26.25" customHeight="1" x14ac:dyDescent="0.25">
      <c r="A588" s="285"/>
      <c r="B588" s="297">
        <v>543</v>
      </c>
      <c r="C588" s="293"/>
      <c r="D588" s="287" t="s">
        <v>1651</v>
      </c>
      <c r="E588" s="295" t="s">
        <v>299</v>
      </c>
      <c r="F588" s="294">
        <f>VLOOKUP(E588,IN_01_26!$B$8:$E$635,4,FALSE)</f>
        <v>12110.362296486626</v>
      </c>
      <c r="G588" s="293"/>
      <c r="H588" s="295" t="s">
        <v>2</v>
      </c>
    </row>
    <row r="589" spans="1:8" x14ac:dyDescent="0.25">
      <c r="A589" s="285"/>
      <c r="B589" s="297">
        <v>544</v>
      </c>
      <c r="C589" s="293"/>
      <c r="D589" s="287" t="s">
        <v>1660</v>
      </c>
      <c r="E589" s="295" t="s">
        <v>298</v>
      </c>
      <c r="F589" s="294">
        <f>VLOOKUP(E589,IN_01_26!$B$8:$E$635,4,FALSE)</f>
        <v>13639.798242691359</v>
      </c>
      <c r="G589" s="293"/>
      <c r="H589" s="295" t="s">
        <v>2</v>
      </c>
    </row>
    <row r="590" spans="1:8" ht="26.25" customHeight="1" x14ac:dyDescent="0.25">
      <c r="A590" s="285"/>
      <c r="B590" s="297">
        <v>545</v>
      </c>
      <c r="C590" s="293"/>
      <c r="D590" s="287" t="s">
        <v>1661</v>
      </c>
      <c r="E590" s="295" t="s">
        <v>297</v>
      </c>
      <c r="F590" s="294">
        <f>VLOOKUP(E590,IN_01_26!$B$8:$E$635,4,FALSE)</f>
        <v>3202.4217876570287</v>
      </c>
      <c r="G590" s="293"/>
      <c r="H590" s="295" t="s">
        <v>2</v>
      </c>
    </row>
    <row r="591" spans="1:8" ht="26.25" customHeight="1" x14ac:dyDescent="0.25">
      <c r="A591" s="285"/>
      <c r="B591" s="297">
        <v>546</v>
      </c>
      <c r="C591" s="293"/>
      <c r="D591" s="287" t="s">
        <v>1662</v>
      </c>
      <c r="E591" s="295" t="s">
        <v>296</v>
      </c>
      <c r="F591" s="294">
        <f>VLOOKUP(E591,IN_01_26!$B$8:$E$635,4,FALSE)</f>
        <v>2726.4860616177025</v>
      </c>
      <c r="G591" s="293"/>
      <c r="H591" s="295" t="s">
        <v>2</v>
      </c>
    </row>
    <row r="592" spans="1:8" x14ac:dyDescent="0.25">
      <c r="A592" s="285"/>
      <c r="B592" s="297">
        <v>547</v>
      </c>
      <c r="C592" s="293"/>
      <c r="D592" s="287" t="s">
        <v>1663</v>
      </c>
      <c r="E592" s="295" t="s">
        <v>295</v>
      </c>
      <c r="F592" s="294">
        <f>VLOOKUP(E592,IN_01_26!$B$8:$E$635,4,FALSE)</f>
        <v>2239.2489563182817</v>
      </c>
      <c r="G592" s="293"/>
      <c r="H592" s="295" t="s">
        <v>2</v>
      </c>
    </row>
    <row r="593" spans="1:8" ht="26.25" customHeight="1" x14ac:dyDescent="0.25">
      <c r="A593" s="285"/>
      <c r="B593" s="297">
        <v>548</v>
      </c>
      <c r="C593" s="293"/>
      <c r="D593" s="287" t="s">
        <v>1664</v>
      </c>
      <c r="E593" s="295" t="s">
        <v>294</v>
      </c>
      <c r="F593" s="294">
        <f>VLOOKUP(E593,IN_01_26!$B$8:$E$635,4,FALSE)</f>
        <v>2326.0172343973054</v>
      </c>
      <c r="G593" s="293"/>
      <c r="H593" s="295" t="s">
        <v>2</v>
      </c>
    </row>
    <row r="594" spans="1:8" x14ac:dyDescent="0.25">
      <c r="A594" s="285"/>
      <c r="B594" s="297">
        <v>549</v>
      </c>
      <c r="C594" s="293"/>
      <c r="D594" s="287" t="s">
        <v>1665</v>
      </c>
      <c r="E594" s="295" t="s">
        <v>293</v>
      </c>
      <c r="F594" s="294">
        <f>VLOOKUP(E594,IN_01_26!$B$8:$E$635,4,FALSE)</f>
        <v>4435.1240250778455</v>
      </c>
      <c r="G594" s="293"/>
      <c r="H594" s="295" t="s">
        <v>2</v>
      </c>
    </row>
    <row r="595" spans="1:8" x14ac:dyDescent="0.25">
      <c r="A595" s="285"/>
      <c r="B595" s="297">
        <v>568</v>
      </c>
      <c r="C595" s="293"/>
      <c r="D595" s="287" t="s">
        <v>1682</v>
      </c>
      <c r="E595" s="295" t="s">
        <v>292</v>
      </c>
      <c r="F595" s="294">
        <f>VLOOKUP(E595,IN_01_26!$B$8:$E$635,4,FALSE)</f>
        <v>1532.8668482862195</v>
      </c>
      <c r="G595" s="293"/>
      <c r="H595" s="295" t="s">
        <v>4</v>
      </c>
    </row>
    <row r="596" spans="1:8" x14ac:dyDescent="0.25">
      <c r="A596" s="285"/>
      <c r="B596" s="297">
        <v>569</v>
      </c>
      <c r="C596" s="293"/>
      <c r="D596" s="287" t="s">
        <v>1683</v>
      </c>
      <c r="E596" s="295" t="s">
        <v>291</v>
      </c>
      <c r="F596" s="294">
        <f>VLOOKUP(E596,IN_01_26!$B$8:$E$635,4,FALSE)</f>
        <v>3464.7483898543428</v>
      </c>
      <c r="G596" s="293"/>
      <c r="H596" s="295" t="s">
        <v>4</v>
      </c>
    </row>
    <row r="597" spans="1:8" x14ac:dyDescent="0.25">
      <c r="A597" s="285"/>
      <c r="B597" s="297">
        <v>570</v>
      </c>
      <c r="C597" s="293"/>
      <c r="D597" s="287" t="s">
        <v>1684</v>
      </c>
      <c r="E597" s="295" t="s">
        <v>290</v>
      </c>
      <c r="F597" s="294">
        <f>VLOOKUP(E597,IN_01_26!$B$8:$E$635,4,FALSE)</f>
        <v>3334.6882136529225</v>
      </c>
      <c r="G597" s="293"/>
      <c r="H597" s="295" t="s">
        <v>4</v>
      </c>
    </row>
    <row r="598" spans="1:8" x14ac:dyDescent="0.25">
      <c r="A598" s="285"/>
      <c r="B598" s="297">
        <v>304</v>
      </c>
      <c r="C598" s="293"/>
      <c r="D598" s="287" t="s">
        <v>1685</v>
      </c>
      <c r="E598" s="295" t="s">
        <v>289</v>
      </c>
      <c r="F598" s="294">
        <f>VLOOKUP(E598,IN_01_26!$B$8:$E$635,4,FALSE)</f>
        <v>3956.9386739777819</v>
      </c>
      <c r="G598" s="293"/>
      <c r="H598" s="295" t="s">
        <v>4</v>
      </c>
    </row>
    <row r="599" spans="1:8" x14ac:dyDescent="0.25">
      <c r="A599" s="285"/>
      <c r="B599" s="297">
        <v>571</v>
      </c>
      <c r="C599" s="293"/>
      <c r="D599" s="287" t="s">
        <v>1686</v>
      </c>
      <c r="E599" s="295" t="s">
        <v>288</v>
      </c>
      <c r="F599" s="294">
        <f>VLOOKUP(E599,IN_01_26!$B$8:$E$635,4,FALSE)</f>
        <v>10813.886466119517</v>
      </c>
      <c r="G599" s="293"/>
      <c r="H599" s="295" t="s">
        <v>2</v>
      </c>
    </row>
    <row r="600" spans="1:8" x14ac:dyDescent="0.25">
      <c r="A600" s="285"/>
      <c r="B600" s="297">
        <v>572</v>
      </c>
      <c r="C600" s="293"/>
      <c r="D600" s="287" t="s">
        <v>1687</v>
      </c>
      <c r="E600" s="295" t="s">
        <v>287</v>
      </c>
      <c r="F600" s="294">
        <f>VLOOKUP(E600,IN_01_26!$B$8:$E$635,4,FALSE)</f>
        <v>9894.0351960721673</v>
      </c>
      <c r="G600" s="293"/>
      <c r="H600" s="295" t="s">
        <v>2</v>
      </c>
    </row>
    <row r="601" spans="1:8" x14ac:dyDescent="0.25">
      <c r="A601" s="285"/>
      <c r="B601" s="297">
        <v>573</v>
      </c>
      <c r="C601" s="293"/>
      <c r="D601" s="287" t="s">
        <v>1688</v>
      </c>
      <c r="E601" s="295" t="s">
        <v>286</v>
      </c>
      <c r="F601" s="294">
        <f>VLOOKUP(E601,IN_01_26!$B$8:$E$635,4,FALSE)</f>
        <v>12177.091397031403</v>
      </c>
      <c r="G601" s="293"/>
      <c r="H601" s="295" t="s">
        <v>2</v>
      </c>
    </row>
    <row r="602" spans="1:8" x14ac:dyDescent="0.25">
      <c r="A602" s="285"/>
      <c r="B602" s="297">
        <v>305</v>
      </c>
      <c r="C602" s="293"/>
      <c r="D602" s="287" t="s">
        <v>1689</v>
      </c>
      <c r="E602" s="295" t="s">
        <v>285</v>
      </c>
      <c r="F602" s="294">
        <f>VLOOKUP(E602,IN_01_26!$B$8:$E$635,4,FALSE)</f>
        <v>12704.970922570879</v>
      </c>
      <c r="G602" s="293"/>
      <c r="H602" s="295" t="s">
        <v>2</v>
      </c>
    </row>
    <row r="603" spans="1:8" x14ac:dyDescent="0.25">
      <c r="A603" s="285"/>
      <c r="B603" s="297">
        <v>306</v>
      </c>
      <c r="C603" s="293"/>
      <c r="D603" s="287" t="s">
        <v>1690</v>
      </c>
      <c r="E603" s="295" t="s">
        <v>284</v>
      </c>
      <c r="F603" s="294">
        <f>VLOOKUP(E603,IN_01_26!$B$8:$E$635,4,FALSE)</f>
        <v>20475.393100107205</v>
      </c>
      <c r="G603" s="293"/>
      <c r="H603" s="295" t="s">
        <v>2</v>
      </c>
    </row>
    <row r="604" spans="1:8" x14ac:dyDescent="0.25">
      <c r="A604" s="285"/>
      <c r="B604" s="297">
        <v>574</v>
      </c>
      <c r="C604" s="293"/>
      <c r="D604" s="287" t="s">
        <v>1691</v>
      </c>
      <c r="E604" s="295" t="s">
        <v>283</v>
      </c>
      <c r="F604" s="294">
        <f>VLOOKUP(E604,IN_01_26!$B$8:$E$635,4,FALSE)</f>
        <v>273.65491380725791</v>
      </c>
      <c r="G604" s="293"/>
      <c r="H604" s="295" t="s">
        <v>2</v>
      </c>
    </row>
    <row r="605" spans="1:8" x14ac:dyDescent="0.25">
      <c r="A605" s="285"/>
      <c r="B605" s="297">
        <v>575</v>
      </c>
      <c r="C605" s="293"/>
      <c r="D605" s="287" t="s">
        <v>1693</v>
      </c>
      <c r="E605" s="295" t="s">
        <v>282</v>
      </c>
      <c r="F605" s="294">
        <f>VLOOKUP(E605,IN_01_26!$B$8:$E$635,4,FALSE)</f>
        <v>811.86756237199518</v>
      </c>
      <c r="G605" s="293"/>
      <c r="H605" s="295" t="s">
        <v>2</v>
      </c>
    </row>
    <row r="606" spans="1:8" x14ac:dyDescent="0.25">
      <c r="A606" s="285"/>
      <c r="B606" s="297">
        <v>314</v>
      </c>
      <c r="C606" s="293"/>
      <c r="D606" s="287" t="s">
        <v>1706</v>
      </c>
      <c r="E606" s="295" t="s">
        <v>281</v>
      </c>
      <c r="F606" s="294">
        <f>VLOOKUP(E606,IN_01_26!$B$8:$E$635,4,FALSE)</f>
        <v>5642.3242946624832</v>
      </c>
      <c r="G606" s="293"/>
      <c r="H606" s="295" t="s">
        <v>4</v>
      </c>
    </row>
    <row r="607" spans="1:8" x14ac:dyDescent="0.25">
      <c r="A607" s="285"/>
      <c r="B607" s="297">
        <v>838</v>
      </c>
      <c r="C607" s="293"/>
      <c r="D607" s="287" t="s">
        <v>1735</v>
      </c>
      <c r="E607" s="295" t="s">
        <v>280</v>
      </c>
      <c r="F607" s="294">
        <f>VLOOKUP(E607,IN_01_26!$B$8:$E$635,4,FALSE)</f>
        <v>674995.23724287946</v>
      </c>
      <c r="G607" s="293"/>
      <c r="H607" s="295" t="s">
        <v>4</v>
      </c>
    </row>
    <row r="608" spans="1:8" ht="15" customHeight="1" x14ac:dyDescent="0.25">
      <c r="A608" s="286"/>
      <c r="B608" s="319" t="s">
        <v>279</v>
      </c>
      <c r="C608" s="319"/>
      <c r="D608" s="319"/>
      <c r="E608" s="295" t="s">
        <v>7</v>
      </c>
      <c r="F608" s="294" t="s">
        <v>6</v>
      </c>
      <c r="G608" s="296"/>
      <c r="H608" s="295" t="s">
        <v>5</v>
      </c>
    </row>
    <row r="609" spans="1:8" x14ac:dyDescent="0.25">
      <c r="A609" s="285"/>
      <c r="B609" s="297">
        <v>299</v>
      </c>
      <c r="C609" s="293"/>
      <c r="D609" s="287" t="s">
        <v>1647</v>
      </c>
      <c r="E609" s="295" t="s">
        <v>278</v>
      </c>
      <c r="F609" s="294">
        <f>VLOOKUP(E609,IN_01_26!$B$8:$E$635,4,FALSE)</f>
        <v>20287.847533039116</v>
      </c>
      <c r="G609" s="293"/>
      <c r="H609" s="295" t="s">
        <v>2</v>
      </c>
    </row>
    <row r="610" spans="1:8" x14ac:dyDescent="0.25">
      <c r="A610" s="285"/>
      <c r="B610" s="297">
        <v>300</v>
      </c>
      <c r="C610" s="293"/>
      <c r="D610" s="287" t="s">
        <v>1648</v>
      </c>
      <c r="E610" s="295" t="s">
        <v>277</v>
      </c>
      <c r="F610" s="294">
        <f>VLOOKUP(E610,IN_01_26!$B$8:$E$635,4,FALSE)</f>
        <v>15286.926355966491</v>
      </c>
      <c r="G610" s="293"/>
      <c r="H610" s="295" t="s">
        <v>2</v>
      </c>
    </row>
    <row r="611" spans="1:8" x14ac:dyDescent="0.25">
      <c r="A611" s="285"/>
      <c r="B611" s="297">
        <v>550</v>
      </c>
      <c r="C611" s="293"/>
      <c r="D611" s="287" t="s">
        <v>1666</v>
      </c>
      <c r="E611" s="295" t="s">
        <v>276</v>
      </c>
      <c r="F611" s="294">
        <f>VLOOKUP(E611,IN_01_26!$B$8:$E$635,4,FALSE)</f>
        <v>6699.9420404049952</v>
      </c>
      <c r="G611" s="293"/>
      <c r="H611" s="295" t="s">
        <v>2</v>
      </c>
    </row>
    <row r="612" spans="1:8" x14ac:dyDescent="0.25">
      <c r="A612" s="285"/>
      <c r="B612" s="297">
        <v>552</v>
      </c>
      <c r="C612" s="293"/>
      <c r="D612" s="287" t="s">
        <v>1667</v>
      </c>
      <c r="E612" s="295" t="s">
        <v>275</v>
      </c>
      <c r="F612" s="294">
        <f>VLOOKUP(E612,IN_01_26!$B$8:$E$635,4,FALSE)</f>
        <v>7971.2242247992444</v>
      </c>
      <c r="G612" s="293"/>
      <c r="H612" s="295" t="s">
        <v>2</v>
      </c>
    </row>
    <row r="613" spans="1:8" x14ac:dyDescent="0.25">
      <c r="A613" s="285"/>
      <c r="B613" s="297">
        <v>553</v>
      </c>
      <c r="C613" s="293"/>
      <c r="D613" s="287" t="s">
        <v>1669</v>
      </c>
      <c r="E613" s="295" t="s">
        <v>274</v>
      </c>
      <c r="F613" s="294">
        <f>VLOOKUP(E613,IN_01_26!$B$8:$E$635,4,FALSE)</f>
        <v>24152.401688418278</v>
      </c>
      <c r="G613" s="293"/>
      <c r="H613" s="295" t="s">
        <v>2</v>
      </c>
    </row>
    <row r="614" spans="1:8" x14ac:dyDescent="0.25">
      <c r="A614" s="285"/>
      <c r="B614" s="297">
        <v>554</v>
      </c>
      <c r="C614" s="293"/>
      <c r="D614" s="287" t="s">
        <v>1670</v>
      </c>
      <c r="E614" s="295" t="s">
        <v>273</v>
      </c>
      <c r="F614" s="294">
        <f>VLOOKUP(E614,IN_01_26!$B$8:$E$635,4,FALSE)</f>
        <v>108865.15474645019</v>
      </c>
      <c r="G614" s="293"/>
      <c r="H614" s="295" t="s">
        <v>2</v>
      </c>
    </row>
    <row r="615" spans="1:8" x14ac:dyDescent="0.25">
      <c r="A615" s="285"/>
      <c r="B615" s="297">
        <v>555</v>
      </c>
      <c r="C615" s="293"/>
      <c r="D615" s="287" t="s">
        <v>1947</v>
      </c>
      <c r="E615" s="295" t="s">
        <v>272</v>
      </c>
      <c r="F615" s="294">
        <f>VLOOKUP(E615,IN_01_26!$B$8:$E$635,4,FALSE)</f>
        <v>134449.80471419834</v>
      </c>
      <c r="G615" s="293"/>
      <c r="H615" s="295" t="s">
        <v>2</v>
      </c>
    </row>
    <row r="616" spans="1:8" x14ac:dyDescent="0.25">
      <c r="A616" s="285"/>
      <c r="B616" s="297"/>
      <c r="C616" s="293"/>
      <c r="D616" s="287" t="s">
        <v>1675</v>
      </c>
      <c r="E616" s="295" t="s">
        <v>1183</v>
      </c>
      <c r="F616" s="294">
        <f>VLOOKUP(E616,IN_01_26!$B$8:$E$635,4,FALSE)</f>
        <v>9358.2703524065619</v>
      </c>
      <c r="G616" s="293"/>
      <c r="H616" s="295" t="s">
        <v>2</v>
      </c>
    </row>
    <row r="617" spans="1:8" ht="26.25" customHeight="1" x14ac:dyDescent="0.25">
      <c r="A617" s="285"/>
      <c r="B617" s="297">
        <v>560</v>
      </c>
      <c r="C617" s="293"/>
      <c r="D617" s="287" t="s">
        <v>1676</v>
      </c>
      <c r="E617" s="295" t="s">
        <v>271</v>
      </c>
      <c r="F617" s="294">
        <f>VLOOKUP(E617,IN_01_26!$B$8:$E$635,4,FALSE)</f>
        <v>26627.058147676693</v>
      </c>
      <c r="G617" s="293"/>
      <c r="H617" s="295" t="s">
        <v>2</v>
      </c>
    </row>
    <row r="618" spans="1:8" x14ac:dyDescent="0.25">
      <c r="A618" s="285"/>
      <c r="B618" s="297">
        <v>562</v>
      </c>
      <c r="C618" s="293"/>
      <c r="D618" s="287" t="s">
        <v>1677</v>
      </c>
      <c r="E618" s="295" t="s">
        <v>270</v>
      </c>
      <c r="F618" s="294">
        <f>VLOOKUP(E618,IN_01_26!$B$8:$E$635,4,FALSE)</f>
        <v>15940.87160241811</v>
      </c>
      <c r="G618" s="293"/>
      <c r="H618" s="295" t="s">
        <v>2</v>
      </c>
    </row>
    <row r="619" spans="1:8" x14ac:dyDescent="0.25">
      <c r="A619" s="285"/>
      <c r="B619" s="297">
        <v>564</v>
      </c>
      <c r="C619" s="293"/>
      <c r="D619" s="287" t="s">
        <v>1678</v>
      </c>
      <c r="E619" s="295" t="s">
        <v>269</v>
      </c>
      <c r="F619" s="294">
        <f>VLOOKUP(E619,IN_01_26!$B$8:$E$635,4,FALSE)</f>
        <v>14815.190925738927</v>
      </c>
      <c r="G619" s="293"/>
      <c r="H619" s="295" t="s">
        <v>2</v>
      </c>
    </row>
    <row r="620" spans="1:8" x14ac:dyDescent="0.25">
      <c r="A620" s="285"/>
      <c r="B620" s="297">
        <v>565</v>
      </c>
      <c r="C620" s="293"/>
      <c r="D620" s="287" t="s">
        <v>1679</v>
      </c>
      <c r="E620" s="295" t="s">
        <v>268</v>
      </c>
      <c r="F620" s="294">
        <f>VLOOKUP(E620,IN_01_26!$B$8:$E$635,4,FALSE)</f>
        <v>5536.1200762888902</v>
      </c>
      <c r="G620" s="293"/>
      <c r="H620" s="295" t="s">
        <v>2</v>
      </c>
    </row>
    <row r="621" spans="1:8" x14ac:dyDescent="0.25">
      <c r="A621" s="285"/>
      <c r="B621" s="297">
        <v>566</v>
      </c>
      <c r="C621" s="293"/>
      <c r="D621" s="287" t="s">
        <v>1680</v>
      </c>
      <c r="E621" s="295" t="s">
        <v>267</v>
      </c>
      <c r="F621" s="294">
        <f>VLOOKUP(E621,IN_01_26!$B$8:$E$635,4,FALSE)</f>
        <v>2032.991483204695</v>
      </c>
      <c r="G621" s="293"/>
      <c r="H621" s="295" t="s">
        <v>2</v>
      </c>
    </row>
    <row r="622" spans="1:8" x14ac:dyDescent="0.25">
      <c r="A622" s="285"/>
      <c r="B622" s="297">
        <v>567</v>
      </c>
      <c r="C622" s="293"/>
      <c r="D622" s="287" t="s">
        <v>1681</v>
      </c>
      <c r="E622" s="295" t="s">
        <v>266</v>
      </c>
      <c r="F622" s="294">
        <f>VLOOKUP(E622,IN_01_26!$B$8:$E$635,4,FALSE)</f>
        <v>32837.951970348156</v>
      </c>
      <c r="G622" s="293"/>
      <c r="H622" s="295" t="s">
        <v>119</v>
      </c>
    </row>
    <row r="623" spans="1:8" x14ac:dyDescent="0.25">
      <c r="A623" s="285"/>
      <c r="B623" s="297">
        <v>307</v>
      </c>
      <c r="C623" s="293"/>
      <c r="D623" s="287" t="s">
        <v>1692</v>
      </c>
      <c r="E623" s="295" t="s">
        <v>265</v>
      </c>
      <c r="F623" s="294">
        <f>VLOOKUP(E623,IN_01_26!$B$8:$E$635,4,FALSE)</f>
        <v>470.24727179954641</v>
      </c>
      <c r="G623" s="293"/>
      <c r="H623" s="295" t="s">
        <v>2</v>
      </c>
    </row>
    <row r="624" spans="1:8" x14ac:dyDescent="0.25">
      <c r="A624" s="285"/>
      <c r="B624" s="297">
        <v>308</v>
      </c>
      <c r="C624" s="293"/>
      <c r="D624" s="287" t="s">
        <v>1694</v>
      </c>
      <c r="E624" s="295" t="s">
        <v>264</v>
      </c>
      <c r="F624" s="294">
        <f>VLOOKUP(E624,IN_01_26!$B$8:$E$635,4,FALSE)</f>
        <v>3230.3410689888287</v>
      </c>
      <c r="G624" s="293"/>
      <c r="H624" s="295" t="s">
        <v>2</v>
      </c>
    </row>
    <row r="625" spans="1:8" x14ac:dyDescent="0.25">
      <c r="A625" s="285"/>
      <c r="B625" s="297">
        <v>309</v>
      </c>
      <c r="C625" s="293"/>
      <c r="D625" s="287" t="s">
        <v>1695</v>
      </c>
      <c r="E625" s="295" t="s">
        <v>263</v>
      </c>
      <c r="F625" s="294">
        <f>VLOOKUP(E625,IN_01_26!$B$8:$E$635,4,FALSE)</f>
        <v>57079.343257749919</v>
      </c>
      <c r="G625" s="293"/>
      <c r="H625" s="295" t="s">
        <v>2</v>
      </c>
    </row>
    <row r="626" spans="1:8" x14ac:dyDescent="0.25">
      <c r="A626" s="285"/>
      <c r="B626" s="297">
        <v>576</v>
      </c>
      <c r="C626" s="293"/>
      <c r="D626" s="287" t="s">
        <v>1696</v>
      </c>
      <c r="E626" s="295" t="s">
        <v>262</v>
      </c>
      <c r="F626" s="294">
        <f>VLOOKUP(E626,IN_01_26!$B$8:$E$635,4,FALSE)</f>
        <v>1545.5320665824609</v>
      </c>
      <c r="G626" s="293"/>
      <c r="H626" s="295" t="s">
        <v>2</v>
      </c>
    </row>
    <row r="627" spans="1:8" x14ac:dyDescent="0.25">
      <c r="A627" s="285"/>
      <c r="B627" s="297">
        <v>578</v>
      </c>
      <c r="C627" s="293"/>
      <c r="D627" s="287" t="s">
        <v>1698</v>
      </c>
      <c r="E627" s="295" t="s">
        <v>261</v>
      </c>
      <c r="F627" s="294">
        <f>VLOOKUP(E627,IN_01_26!$B$8:$E$635,4,FALSE)</f>
        <v>12229.785656709408</v>
      </c>
      <c r="G627" s="293"/>
      <c r="H627" s="295" t="s">
        <v>2</v>
      </c>
    </row>
    <row r="628" spans="1:8" x14ac:dyDescent="0.25">
      <c r="A628" s="285"/>
      <c r="B628" s="297">
        <v>579</v>
      </c>
      <c r="C628" s="293"/>
      <c r="D628" s="287" t="s">
        <v>1699</v>
      </c>
      <c r="E628" s="295" t="s">
        <v>260</v>
      </c>
      <c r="F628" s="294">
        <f>VLOOKUP(E628,IN_01_26!$B$8:$E$635,4,FALSE)</f>
        <v>42299.389802820224</v>
      </c>
      <c r="G628" s="293"/>
      <c r="H628" s="295" t="s">
        <v>2</v>
      </c>
    </row>
    <row r="629" spans="1:8" x14ac:dyDescent="0.25">
      <c r="A629" s="285"/>
      <c r="B629" s="297">
        <v>581</v>
      </c>
      <c r="C629" s="293"/>
      <c r="D629" s="287" t="s">
        <v>1948</v>
      </c>
      <c r="E629" s="295" t="s">
        <v>259</v>
      </c>
      <c r="F629" s="294">
        <f>VLOOKUP(E629,IN_01_26!$B$8:$E$635,4,FALSE)</f>
        <v>222.69892085855767</v>
      </c>
      <c r="G629" s="293"/>
      <c r="H629" s="295" t="s">
        <v>2</v>
      </c>
    </row>
    <row r="630" spans="1:8" x14ac:dyDescent="0.25">
      <c r="A630" s="285"/>
      <c r="B630" s="297">
        <v>582</v>
      </c>
      <c r="C630" s="293"/>
      <c r="D630" s="287" t="s">
        <v>1949</v>
      </c>
      <c r="E630" s="295" t="s">
        <v>258</v>
      </c>
      <c r="F630" s="294">
        <f>VLOOKUP(E630,IN_01_26!$B$8:$E$635,4,FALSE)</f>
        <v>263.8322427497157</v>
      </c>
      <c r="G630" s="293"/>
      <c r="H630" s="295" t="s">
        <v>2</v>
      </c>
    </row>
    <row r="631" spans="1:8" x14ac:dyDescent="0.25">
      <c r="A631" s="285"/>
      <c r="B631" s="297">
        <v>311</v>
      </c>
      <c r="C631" s="293"/>
      <c r="D631" s="287" t="s">
        <v>1701</v>
      </c>
      <c r="E631" s="295" t="s">
        <v>257</v>
      </c>
      <c r="F631" s="294">
        <f>VLOOKUP(E631,IN_01_26!$B$8:$E$635,4,FALSE)</f>
        <v>1045.2657527705319</v>
      </c>
      <c r="G631" s="293"/>
      <c r="H631" s="295" t="s">
        <v>2</v>
      </c>
    </row>
    <row r="632" spans="1:8" x14ac:dyDescent="0.25">
      <c r="A632" s="285"/>
      <c r="B632" s="297">
        <v>583</v>
      </c>
      <c r="C632" s="293"/>
      <c r="D632" s="287" t="s">
        <v>1702</v>
      </c>
      <c r="E632" s="295" t="s">
        <v>256</v>
      </c>
      <c r="F632" s="294">
        <f>VLOOKUP(E632,IN_01_26!$B$8:$E$635,4,FALSE)</f>
        <v>686.20453404772093</v>
      </c>
      <c r="G632" s="293"/>
      <c r="H632" s="295" t="s">
        <v>2</v>
      </c>
    </row>
    <row r="633" spans="1:8" x14ac:dyDescent="0.25">
      <c r="A633" s="285"/>
      <c r="B633" s="297">
        <v>584</v>
      </c>
      <c r="C633" s="293"/>
      <c r="D633" s="287" t="s">
        <v>1703</v>
      </c>
      <c r="E633" s="295" t="s">
        <v>255</v>
      </c>
      <c r="F633" s="294">
        <f>VLOOKUP(E633,IN_01_26!$B$8:$E$635,4,FALSE)</f>
        <v>2136.2991877227209</v>
      </c>
      <c r="G633" s="293"/>
      <c r="H633" s="295" t="s">
        <v>2</v>
      </c>
    </row>
    <row r="634" spans="1:8" x14ac:dyDescent="0.25">
      <c r="A634" s="285"/>
      <c r="B634" s="297">
        <v>585</v>
      </c>
      <c r="C634" s="293"/>
      <c r="D634" s="287" t="s">
        <v>1707</v>
      </c>
      <c r="E634" s="295" t="s">
        <v>254</v>
      </c>
      <c r="F634" s="294">
        <f>VLOOKUP(E634,IN_01_26!$B$8:$E$635,4,FALSE)</f>
        <v>5925.2738145683061</v>
      </c>
      <c r="G634" s="293"/>
      <c r="H634" s="295" t="s">
        <v>2</v>
      </c>
    </row>
    <row r="635" spans="1:8" x14ac:dyDescent="0.25">
      <c r="A635" s="285"/>
      <c r="B635" s="297">
        <v>586</v>
      </c>
      <c r="C635" s="293"/>
      <c r="D635" s="287" t="s">
        <v>1709</v>
      </c>
      <c r="E635" s="295" t="s">
        <v>253</v>
      </c>
      <c r="F635" s="294">
        <f>VLOOKUP(E635,IN_01_26!$B$8:$E$635,4,FALSE)</f>
        <v>3102.3909379302668</v>
      </c>
      <c r="G635" s="293"/>
      <c r="H635" s="295" t="s">
        <v>2</v>
      </c>
    </row>
    <row r="636" spans="1:8" x14ac:dyDescent="0.25">
      <c r="A636" s="285"/>
      <c r="B636" s="297">
        <v>594</v>
      </c>
      <c r="C636" s="293"/>
      <c r="D636" s="287" t="s">
        <v>1719</v>
      </c>
      <c r="E636" s="295" t="s">
        <v>252</v>
      </c>
      <c r="F636" s="294">
        <f>VLOOKUP(E636,IN_01_26!$B$8:$E$635,4,FALSE)</f>
        <v>4456.6126140857396</v>
      </c>
      <c r="G636" s="293"/>
      <c r="H636" s="295" t="s">
        <v>2</v>
      </c>
    </row>
    <row r="637" spans="1:8" x14ac:dyDescent="0.25">
      <c r="A637" s="285"/>
      <c r="B637" s="297">
        <v>597</v>
      </c>
      <c r="C637" s="293"/>
      <c r="D637" s="287" t="s">
        <v>1721</v>
      </c>
      <c r="E637" s="295" t="s">
        <v>251</v>
      </c>
      <c r="F637" s="294">
        <f>VLOOKUP(E637,IN_01_26!$B$8:$E$635,4,FALSE)</f>
        <v>6468.0673767137323</v>
      </c>
      <c r="G637" s="293"/>
      <c r="H637" s="295" t="s">
        <v>2</v>
      </c>
    </row>
    <row r="638" spans="1:8" x14ac:dyDescent="0.25">
      <c r="A638" s="285"/>
      <c r="B638" s="297">
        <v>598</v>
      </c>
      <c r="C638" s="293"/>
      <c r="D638" s="287" t="s">
        <v>1722</v>
      </c>
      <c r="E638" s="295" t="s">
        <v>250</v>
      </c>
      <c r="F638" s="294">
        <f>VLOOKUP(E638,IN_01_26!$B$8:$E$635,4,FALSE)</f>
        <v>13969.284097231137</v>
      </c>
      <c r="G638" s="293"/>
      <c r="H638" s="295" t="s">
        <v>2</v>
      </c>
    </row>
    <row r="639" spans="1:8" x14ac:dyDescent="0.25">
      <c r="A639" s="285"/>
      <c r="B639" s="297">
        <v>601</v>
      </c>
      <c r="C639" s="293"/>
      <c r="D639" s="287" t="s">
        <v>1725</v>
      </c>
      <c r="E639" s="295" t="s">
        <v>249</v>
      </c>
      <c r="F639" s="294">
        <f>VLOOKUP(E639,IN_01_26!$B$8:$E$635,4,FALSE)</f>
        <v>1054.8688393417103</v>
      </c>
      <c r="G639" s="293"/>
      <c r="H639" s="295" t="s">
        <v>2</v>
      </c>
    </row>
    <row r="640" spans="1:8" x14ac:dyDescent="0.25">
      <c r="A640" s="285"/>
      <c r="B640" s="297">
        <v>322</v>
      </c>
      <c r="C640" s="293"/>
      <c r="D640" s="287" t="s">
        <v>1731</v>
      </c>
      <c r="E640" s="295" t="s">
        <v>248</v>
      </c>
      <c r="F640" s="294">
        <f>VLOOKUP(E640,IN_01_26!$B$8:$E$635,4,FALSE)</f>
        <v>8408.430731315837</v>
      </c>
      <c r="G640" s="293"/>
      <c r="H640" s="295" t="s">
        <v>2</v>
      </c>
    </row>
    <row r="641" spans="1:8" x14ac:dyDescent="0.25">
      <c r="A641" s="285"/>
      <c r="B641" s="297">
        <v>790</v>
      </c>
      <c r="C641" s="293"/>
      <c r="D641" s="287" t="s">
        <v>1733</v>
      </c>
      <c r="E641" s="295" t="s">
        <v>247</v>
      </c>
      <c r="F641" s="294">
        <f>VLOOKUP(E641,IN_01_26!$B$8:$E$635,4,FALSE)</f>
        <v>10758.431133423252</v>
      </c>
      <c r="G641" s="293"/>
      <c r="H641" s="295" t="s">
        <v>2</v>
      </c>
    </row>
    <row r="642" spans="1:8" ht="15" customHeight="1" x14ac:dyDescent="0.25">
      <c r="A642" s="286"/>
      <c r="B642" s="319" t="s">
        <v>246</v>
      </c>
      <c r="C642" s="319"/>
      <c r="D642" s="319"/>
      <c r="E642" s="295" t="s">
        <v>7</v>
      </c>
      <c r="F642" s="294" t="s">
        <v>6</v>
      </c>
      <c r="G642" s="296"/>
      <c r="H642" s="295" t="s">
        <v>5</v>
      </c>
    </row>
    <row r="643" spans="1:8" x14ac:dyDescent="0.25">
      <c r="A643" s="285"/>
      <c r="B643" s="297">
        <v>313</v>
      </c>
      <c r="C643" s="293"/>
      <c r="D643" s="287" t="s">
        <v>1705</v>
      </c>
      <c r="E643" s="295" t="s">
        <v>245</v>
      </c>
      <c r="F643" s="294">
        <f>VLOOKUP(E643,IN_01_26!$B$8:$E$635,4,FALSE)</f>
        <v>47656.496764652387</v>
      </c>
      <c r="G643" s="293"/>
      <c r="H643" s="295" t="s">
        <v>2</v>
      </c>
    </row>
    <row r="644" spans="1:8" ht="15" customHeight="1" x14ac:dyDescent="0.25">
      <c r="A644" s="286"/>
      <c r="B644" s="319" t="s">
        <v>244</v>
      </c>
      <c r="C644" s="319"/>
      <c r="D644" s="319"/>
      <c r="E644" s="295" t="s">
        <v>7</v>
      </c>
      <c r="F644" s="294" t="s">
        <v>6</v>
      </c>
      <c r="G644" s="296"/>
      <c r="H644" s="295" t="s">
        <v>5</v>
      </c>
    </row>
    <row r="645" spans="1:8" x14ac:dyDescent="0.25">
      <c r="A645" s="285"/>
      <c r="B645" s="297">
        <v>302</v>
      </c>
      <c r="C645" s="293"/>
      <c r="D645" s="287" t="s">
        <v>1673</v>
      </c>
      <c r="E645" s="295" t="s">
        <v>243</v>
      </c>
      <c r="F645" s="294">
        <f>VLOOKUP(E645,IN_01_26!$B$8:$E$635,4,FALSE)</f>
        <v>135301.61288893464</v>
      </c>
      <c r="G645" s="293"/>
      <c r="H645" s="295" t="s">
        <v>2</v>
      </c>
    </row>
    <row r="646" spans="1:8" x14ac:dyDescent="0.25">
      <c r="A646" s="285"/>
      <c r="B646" s="297"/>
      <c r="C646" s="293"/>
      <c r="D646" s="287" t="s">
        <v>1697</v>
      </c>
      <c r="E646" s="295" t="s">
        <v>1204</v>
      </c>
      <c r="F646" s="294">
        <f>VLOOKUP(E646,IN_01_26!$B$8:$E$635,4,FALSE)</f>
        <v>11340.667122542409</v>
      </c>
      <c r="G646" s="293"/>
      <c r="H646" s="295" t="s">
        <v>2</v>
      </c>
    </row>
    <row r="647" spans="1:8" ht="15" customHeight="1" x14ac:dyDescent="0.25">
      <c r="A647" s="286"/>
      <c r="B647" s="319" t="s">
        <v>242</v>
      </c>
      <c r="C647" s="319"/>
      <c r="D647" s="319"/>
      <c r="E647" s="295" t="s">
        <v>7</v>
      </c>
      <c r="F647" s="294" t="s">
        <v>6</v>
      </c>
      <c r="G647" s="296"/>
      <c r="H647" s="295" t="s">
        <v>5</v>
      </c>
    </row>
    <row r="648" spans="1:8" x14ac:dyDescent="0.25">
      <c r="A648" s="285"/>
      <c r="B648" s="297">
        <v>587</v>
      </c>
      <c r="C648" s="293"/>
      <c r="D648" s="287" t="s">
        <v>1710</v>
      </c>
      <c r="E648" s="295" t="s">
        <v>241</v>
      </c>
      <c r="F648" s="294">
        <f>VLOOKUP(E648,IN_01_26!$B$8:$E$635,4,FALSE)</f>
        <v>163175.50572727705</v>
      </c>
      <c r="G648" s="293"/>
      <c r="H648" s="295" t="s">
        <v>2</v>
      </c>
    </row>
    <row r="649" spans="1:8" x14ac:dyDescent="0.25">
      <c r="A649" s="285"/>
      <c r="B649" s="297">
        <v>588</v>
      </c>
      <c r="C649" s="293"/>
      <c r="D649" s="287" t="s">
        <v>1711</v>
      </c>
      <c r="E649" s="295" t="s">
        <v>240</v>
      </c>
      <c r="F649" s="294">
        <f>VLOOKUP(E649,IN_01_26!$B$8:$E$635,4,FALSE)</f>
        <v>148013.94146817544</v>
      </c>
      <c r="G649" s="293"/>
      <c r="H649" s="295" t="s">
        <v>2</v>
      </c>
    </row>
    <row r="650" spans="1:8" x14ac:dyDescent="0.25">
      <c r="A650" s="285"/>
      <c r="B650" s="297">
        <v>589</v>
      </c>
      <c r="C650" s="293"/>
      <c r="D650" s="287" t="s">
        <v>1712</v>
      </c>
      <c r="E650" s="295" t="s">
        <v>239</v>
      </c>
      <c r="F650" s="294">
        <f>VLOOKUP(E650,IN_01_26!$B$8:$E$635,4,FALSE)</f>
        <v>120024.42278113739</v>
      </c>
      <c r="G650" s="293"/>
      <c r="H650" s="295" t="s">
        <v>2</v>
      </c>
    </row>
    <row r="651" spans="1:8" ht="26.25" customHeight="1" x14ac:dyDescent="0.25">
      <c r="A651" s="285"/>
      <c r="B651" s="297">
        <v>316</v>
      </c>
      <c r="C651" s="293"/>
      <c r="D651" s="287" t="s">
        <v>1969</v>
      </c>
      <c r="E651" s="295" t="s">
        <v>238</v>
      </c>
      <c r="F651" s="294">
        <f>VLOOKUP(E651,IN_01_26!$B$8:$E$635,4,FALSE)</f>
        <v>265088.12387352047</v>
      </c>
      <c r="G651" s="293"/>
      <c r="H651" s="295" t="s">
        <v>2</v>
      </c>
    </row>
    <row r="652" spans="1:8" ht="15" customHeight="1" x14ac:dyDescent="0.25">
      <c r="A652" s="286"/>
      <c r="B652" s="319" t="s">
        <v>237</v>
      </c>
      <c r="C652" s="319"/>
      <c r="D652" s="319"/>
      <c r="E652" s="295" t="s">
        <v>7</v>
      </c>
      <c r="F652" s="294" t="s">
        <v>6</v>
      </c>
      <c r="G652" s="296"/>
      <c r="H652" s="295" t="s">
        <v>5</v>
      </c>
    </row>
    <row r="653" spans="1:8" ht="26.25" customHeight="1" x14ac:dyDescent="0.25">
      <c r="A653" s="285"/>
      <c r="B653" s="297">
        <v>312</v>
      </c>
      <c r="C653" s="293"/>
      <c r="D653" s="287" t="s">
        <v>1704</v>
      </c>
      <c r="E653" s="295" t="s">
        <v>236</v>
      </c>
      <c r="F653" s="294">
        <f>VLOOKUP(E653,IN_01_26!$B$8:$E$635,4,FALSE)</f>
        <v>97714.233985527055</v>
      </c>
      <c r="G653" s="293"/>
      <c r="H653" s="295" t="s">
        <v>2</v>
      </c>
    </row>
    <row r="654" spans="1:8" ht="15" customHeight="1" x14ac:dyDescent="0.25">
      <c r="A654" s="286"/>
      <c r="B654" s="319" t="s">
        <v>235</v>
      </c>
      <c r="C654" s="319"/>
      <c r="D654" s="319"/>
      <c r="E654" s="295" t="s">
        <v>7</v>
      </c>
      <c r="F654" s="294" t="s">
        <v>6</v>
      </c>
      <c r="G654" s="296"/>
      <c r="H654" s="295" t="s">
        <v>5</v>
      </c>
    </row>
    <row r="655" spans="1:8" ht="26.25" customHeight="1" x14ac:dyDescent="0.25">
      <c r="A655" s="285"/>
      <c r="B655" s="297">
        <v>591</v>
      </c>
      <c r="C655" s="293"/>
      <c r="D655" s="287" t="s">
        <v>1714</v>
      </c>
      <c r="E655" s="295" t="s">
        <v>234</v>
      </c>
      <c r="F655" s="294">
        <f>VLOOKUP(E655,IN_01_26!$B$8:$E$635,4,FALSE)</f>
        <v>12296.51527370204</v>
      </c>
      <c r="G655" s="293"/>
      <c r="H655" s="295" t="s">
        <v>2</v>
      </c>
    </row>
    <row r="656" spans="1:8" x14ac:dyDescent="0.25">
      <c r="A656" s="285"/>
      <c r="B656" s="297">
        <v>317</v>
      </c>
      <c r="C656" s="293"/>
      <c r="D656" s="287" t="s">
        <v>1715</v>
      </c>
      <c r="E656" s="295" t="s">
        <v>233</v>
      </c>
      <c r="F656" s="294">
        <f>VLOOKUP(E656,IN_01_26!$B$8:$E$635,4,FALSE)</f>
        <v>13253.170983594509</v>
      </c>
      <c r="G656" s="293"/>
      <c r="H656" s="295" t="s">
        <v>2</v>
      </c>
    </row>
    <row r="657" spans="1:8" x14ac:dyDescent="0.25">
      <c r="A657" s="285"/>
      <c r="B657" s="297">
        <v>318</v>
      </c>
      <c r="C657" s="293"/>
      <c r="D657" s="287" t="s">
        <v>1716</v>
      </c>
      <c r="E657" s="295" t="s">
        <v>232</v>
      </c>
      <c r="F657" s="294">
        <f>VLOOKUP(E657,IN_01_26!$B$8:$E$635,4,FALSE)</f>
        <v>15559.19214218299</v>
      </c>
      <c r="G657" s="293"/>
      <c r="H657" s="295" t="s">
        <v>2</v>
      </c>
    </row>
    <row r="658" spans="1:8" x14ac:dyDescent="0.25">
      <c r="A658" s="285"/>
      <c r="B658" s="297">
        <v>592</v>
      </c>
      <c r="C658" s="293"/>
      <c r="D658" s="287" t="s">
        <v>1717</v>
      </c>
      <c r="E658" s="295" t="s">
        <v>231</v>
      </c>
      <c r="F658" s="294">
        <f>VLOOKUP(E658,IN_01_26!$B$8:$E$635,4,FALSE)</f>
        <v>18975.732992263496</v>
      </c>
      <c r="G658" s="293"/>
      <c r="H658" s="295" t="s">
        <v>2</v>
      </c>
    </row>
    <row r="659" spans="1:8" x14ac:dyDescent="0.25">
      <c r="A659" s="285"/>
      <c r="B659" s="297">
        <v>593</v>
      </c>
      <c r="C659" s="293"/>
      <c r="D659" s="287" t="s">
        <v>1718</v>
      </c>
      <c r="E659" s="295" t="s">
        <v>230</v>
      </c>
      <c r="F659" s="294">
        <f>VLOOKUP(E659,IN_01_26!$B$8:$E$635,4,FALSE)</f>
        <v>20965.51334202175</v>
      </c>
      <c r="G659" s="293"/>
      <c r="H659" s="295" t="s">
        <v>2</v>
      </c>
    </row>
    <row r="660" spans="1:8" ht="26.25" customHeight="1" x14ac:dyDescent="0.25">
      <c r="A660" s="285"/>
      <c r="B660" s="297">
        <v>595</v>
      </c>
      <c r="C660" s="293"/>
      <c r="D660" s="287" t="s">
        <v>1970</v>
      </c>
      <c r="E660" s="295" t="s">
        <v>229</v>
      </c>
      <c r="F660" s="294">
        <f>VLOOKUP(E660,IN_01_26!$B$8:$E$635,4,FALSE)</f>
        <v>12144.769123049327</v>
      </c>
      <c r="G660" s="293"/>
      <c r="H660" s="295" t="s">
        <v>2</v>
      </c>
    </row>
    <row r="661" spans="1:8" x14ac:dyDescent="0.25">
      <c r="A661" s="285"/>
      <c r="B661" s="297">
        <v>596</v>
      </c>
      <c r="C661" s="293"/>
      <c r="D661" s="287" t="s">
        <v>1720</v>
      </c>
      <c r="E661" s="295" t="s">
        <v>228</v>
      </c>
      <c r="F661" s="294">
        <f>VLOOKUP(E661,IN_01_26!$B$8:$E$635,4,FALSE)</f>
        <v>28986.324644040735</v>
      </c>
      <c r="G661" s="293"/>
      <c r="H661" s="295" t="s">
        <v>2</v>
      </c>
    </row>
    <row r="662" spans="1:8" ht="26.25" customHeight="1" x14ac:dyDescent="0.25">
      <c r="A662" s="285"/>
      <c r="B662" s="297">
        <v>600</v>
      </c>
      <c r="C662" s="293"/>
      <c r="D662" s="287" t="s">
        <v>1724</v>
      </c>
      <c r="E662" s="295" t="s">
        <v>227</v>
      </c>
      <c r="F662" s="294">
        <f>VLOOKUP(E662,IN_01_26!$B$8:$E$635,4,FALSE)</f>
        <v>10115.730427814316</v>
      </c>
      <c r="G662" s="293"/>
      <c r="H662" s="295" t="s">
        <v>2</v>
      </c>
    </row>
    <row r="663" spans="1:8" x14ac:dyDescent="0.25">
      <c r="A663" s="285"/>
      <c r="B663" s="297">
        <v>323</v>
      </c>
      <c r="C663" s="293"/>
      <c r="D663" s="287" t="s">
        <v>2035</v>
      </c>
      <c r="E663" s="295" t="s">
        <v>226</v>
      </c>
      <c r="F663" s="294">
        <f>VLOOKUP(E663,IN_01_26!$B$8:$E$635,4,FALSE)</f>
        <v>20918.786514353342</v>
      </c>
      <c r="G663" s="293"/>
      <c r="H663" s="295" t="s">
        <v>2</v>
      </c>
    </row>
    <row r="664" spans="1:8" ht="15" customHeight="1" x14ac:dyDescent="0.25">
      <c r="A664" s="286"/>
      <c r="B664" s="319" t="s">
        <v>225</v>
      </c>
      <c r="C664" s="319"/>
      <c r="D664" s="319"/>
      <c r="E664" s="295" t="s">
        <v>7</v>
      </c>
      <c r="F664" s="294" t="s">
        <v>6</v>
      </c>
      <c r="G664" s="296"/>
      <c r="H664" s="295" t="s">
        <v>5</v>
      </c>
    </row>
    <row r="665" spans="1:8" x14ac:dyDescent="0.25">
      <c r="A665" s="285"/>
      <c r="B665" s="297">
        <v>315</v>
      </c>
      <c r="C665" s="293"/>
      <c r="D665" s="287" t="s">
        <v>1708</v>
      </c>
      <c r="E665" s="295" t="s">
        <v>224</v>
      </c>
      <c r="F665" s="294">
        <f>VLOOKUP(E665,IN_01_26!$B$8:$E$635,4,FALSE)</f>
        <v>132384.76587916588</v>
      </c>
      <c r="G665" s="293"/>
      <c r="H665" s="295" t="s">
        <v>2</v>
      </c>
    </row>
    <row r="666" spans="1:8" ht="15" customHeight="1" x14ac:dyDescent="0.25">
      <c r="A666" s="286"/>
      <c r="B666" s="319" t="s">
        <v>223</v>
      </c>
      <c r="C666" s="319"/>
      <c r="D666" s="319"/>
      <c r="E666" s="295" t="s">
        <v>7</v>
      </c>
      <c r="F666" s="294" t="s">
        <v>6</v>
      </c>
      <c r="G666" s="296"/>
      <c r="H666" s="295" t="s">
        <v>5</v>
      </c>
    </row>
    <row r="667" spans="1:8" x14ac:dyDescent="0.25">
      <c r="A667" s="285"/>
      <c r="B667" s="297">
        <v>602</v>
      </c>
      <c r="C667" s="293"/>
      <c r="D667" s="287" t="s">
        <v>1971</v>
      </c>
      <c r="E667" s="295" t="s">
        <v>222</v>
      </c>
      <c r="F667" s="294">
        <f>VLOOKUP(E667,IN_01_26!$B$8:$E$635,4,FALSE)</f>
        <v>253165.51269667008</v>
      </c>
      <c r="G667" s="293"/>
      <c r="H667" s="295" t="s">
        <v>3</v>
      </c>
    </row>
    <row r="668" spans="1:8" x14ac:dyDescent="0.25">
      <c r="A668" s="285"/>
      <c r="B668" s="297">
        <v>321</v>
      </c>
      <c r="C668" s="293"/>
      <c r="D668" s="287" t="s">
        <v>1972</v>
      </c>
      <c r="E668" s="295" t="s">
        <v>221</v>
      </c>
      <c r="F668" s="294">
        <f>VLOOKUP(E668,IN_01_26!$B$8:$E$635,4,FALSE)</f>
        <v>484495.52878366859</v>
      </c>
      <c r="G668" s="293"/>
      <c r="H668" s="295" t="s">
        <v>3</v>
      </c>
    </row>
    <row r="669" spans="1:8" x14ac:dyDescent="0.25">
      <c r="A669" s="285"/>
      <c r="B669" s="297">
        <v>351</v>
      </c>
      <c r="C669" s="293"/>
      <c r="D669" s="287" t="s">
        <v>1728</v>
      </c>
      <c r="E669" s="295" t="s">
        <v>220</v>
      </c>
      <c r="F669" s="294">
        <f>VLOOKUP(E669,IN_01_26!$B$8:$E$635,4,FALSE)</f>
        <v>2917663.8010354489</v>
      </c>
      <c r="G669" s="293"/>
      <c r="H669" s="295" t="s">
        <v>3</v>
      </c>
    </row>
    <row r="670" spans="1:8" ht="26.25" customHeight="1" x14ac:dyDescent="0.25">
      <c r="A670" s="285"/>
      <c r="B670" s="297">
        <v>352</v>
      </c>
      <c r="C670" s="293"/>
      <c r="D670" s="287" t="s">
        <v>1729</v>
      </c>
      <c r="E670" s="295" t="s">
        <v>219</v>
      </c>
      <c r="F670" s="294">
        <f>VLOOKUP(E670,IN_01_26!$B$8:$E$635,4,FALSE)</f>
        <v>3681405.2077770829</v>
      </c>
      <c r="G670" s="293"/>
      <c r="H670" s="295" t="s">
        <v>3</v>
      </c>
    </row>
    <row r="671" spans="1:8" x14ac:dyDescent="0.25">
      <c r="A671" s="285"/>
      <c r="B671" s="297">
        <v>353</v>
      </c>
      <c r="C671" s="293"/>
      <c r="D671" s="287" t="s">
        <v>1730</v>
      </c>
      <c r="E671" s="295" t="s">
        <v>218</v>
      </c>
      <c r="F671" s="294">
        <f>VLOOKUP(E671,IN_01_26!$B$8:$E$635,4,FALSE)</f>
        <v>4423.5807702523607</v>
      </c>
      <c r="G671" s="293"/>
      <c r="H671" s="295" t="s">
        <v>3</v>
      </c>
    </row>
    <row r="672" spans="1:8" ht="15" customHeight="1" x14ac:dyDescent="0.25">
      <c r="A672" s="286"/>
      <c r="B672" s="319" t="s">
        <v>217</v>
      </c>
      <c r="C672" s="319"/>
      <c r="D672" s="319"/>
      <c r="E672" s="295" t="s">
        <v>7</v>
      </c>
      <c r="F672" s="294" t="s">
        <v>6</v>
      </c>
      <c r="G672" s="296"/>
      <c r="H672" s="295" t="s">
        <v>5</v>
      </c>
    </row>
    <row r="673" spans="1:8" x14ac:dyDescent="0.25">
      <c r="A673" s="285"/>
      <c r="B673" s="297">
        <v>303</v>
      </c>
      <c r="C673" s="293"/>
      <c r="D673" s="287" t="s">
        <v>1674</v>
      </c>
      <c r="E673" s="295" t="s">
        <v>216</v>
      </c>
      <c r="F673" s="294">
        <f>VLOOKUP(E673,IN_01_26!$B$8:$E$635,4,FALSE)</f>
        <v>127124.63209252883</v>
      </c>
      <c r="G673" s="293"/>
      <c r="H673" s="295" t="s">
        <v>2</v>
      </c>
    </row>
    <row r="674" spans="1:8" ht="15" customHeight="1" x14ac:dyDescent="0.25">
      <c r="A674" s="286"/>
      <c r="B674" s="319" t="s">
        <v>215</v>
      </c>
      <c r="C674" s="319"/>
      <c r="D674" s="319"/>
      <c r="E674" s="295" t="s">
        <v>7</v>
      </c>
      <c r="F674" s="294" t="s">
        <v>6</v>
      </c>
      <c r="G674" s="296"/>
      <c r="H674" s="295" t="s">
        <v>5</v>
      </c>
    </row>
    <row r="675" spans="1:8" x14ac:dyDescent="0.25">
      <c r="A675" s="285"/>
      <c r="B675" s="297">
        <v>556</v>
      </c>
      <c r="C675" s="293"/>
      <c r="D675" s="287" t="s">
        <v>1672</v>
      </c>
      <c r="E675" s="295" t="s">
        <v>214</v>
      </c>
      <c r="F675" s="294">
        <f>VLOOKUP(E675,IN_01_26!$B$8:$E$635,4,FALSE)</f>
        <v>75904.748724148332</v>
      </c>
      <c r="G675" s="293"/>
      <c r="H675" s="295" t="s">
        <v>2</v>
      </c>
    </row>
    <row r="676" spans="1:8" x14ac:dyDescent="0.25">
      <c r="A676" s="285"/>
      <c r="B676" s="297">
        <v>310</v>
      </c>
      <c r="C676" s="293"/>
      <c r="D676" s="287" t="s">
        <v>1700</v>
      </c>
      <c r="E676" s="295" t="s">
        <v>213</v>
      </c>
      <c r="F676" s="294">
        <f>VLOOKUP(E676,IN_01_26!$B$8:$E$635,4,FALSE)</f>
        <v>9558.131492391969</v>
      </c>
      <c r="G676" s="293"/>
      <c r="H676" s="295" t="s">
        <v>2</v>
      </c>
    </row>
    <row r="677" spans="1:8" ht="15" customHeight="1" x14ac:dyDescent="0.25">
      <c r="A677" s="286"/>
      <c r="B677" s="319" t="s">
        <v>212</v>
      </c>
      <c r="C677" s="319"/>
      <c r="D677" s="319"/>
      <c r="E677" s="295" t="s">
        <v>7</v>
      </c>
      <c r="F677" s="294" t="s">
        <v>6</v>
      </c>
      <c r="G677" s="296"/>
      <c r="H677" s="295" t="s">
        <v>5</v>
      </c>
    </row>
    <row r="678" spans="1:8" x14ac:dyDescent="0.25">
      <c r="A678" s="285"/>
      <c r="B678" s="297">
        <v>599</v>
      </c>
      <c r="C678" s="293"/>
      <c r="D678" s="287" t="s">
        <v>1723</v>
      </c>
      <c r="E678" s="295" t="s">
        <v>211</v>
      </c>
      <c r="F678" s="294">
        <f>VLOOKUP(E678,IN_01_26!$B$8:$E$635,4,FALSE)</f>
        <v>171954.47705873576</v>
      </c>
      <c r="G678" s="293"/>
      <c r="H678" s="295" t="s">
        <v>2</v>
      </c>
    </row>
    <row r="679" spans="1:8" ht="18" customHeight="1" x14ac:dyDescent="0.25">
      <c r="A679" s="320" t="s">
        <v>210</v>
      </c>
      <c r="B679" s="320"/>
      <c r="C679" s="320"/>
      <c r="D679" s="320"/>
      <c r="E679" s="319"/>
      <c r="F679" s="319"/>
      <c r="G679" s="319"/>
      <c r="H679" s="319"/>
    </row>
    <row r="680" spans="1:8" ht="26.25" customHeight="1" x14ac:dyDescent="0.25">
      <c r="A680" s="286"/>
      <c r="B680" s="319" t="s">
        <v>209</v>
      </c>
      <c r="C680" s="319"/>
      <c r="D680" s="319"/>
      <c r="E680" s="295" t="s">
        <v>7</v>
      </c>
      <c r="F680" s="294" t="s">
        <v>6</v>
      </c>
      <c r="G680" s="296"/>
      <c r="H680" s="295" t="s">
        <v>5</v>
      </c>
    </row>
    <row r="681" spans="1:8" x14ac:dyDescent="0.25">
      <c r="A681" s="285"/>
      <c r="B681" s="297">
        <v>327</v>
      </c>
      <c r="C681" s="293"/>
      <c r="D681" s="287" t="s">
        <v>1738</v>
      </c>
      <c r="E681" s="295" t="s">
        <v>208</v>
      </c>
      <c r="F681" s="294">
        <f>VLOOKUP(E681,IN_01_26!$B$8:$E$635,4,FALSE)</f>
        <v>4861.7822702742742</v>
      </c>
      <c r="G681" s="293"/>
      <c r="H681" s="295" t="s">
        <v>3</v>
      </c>
    </row>
    <row r="682" spans="1:8" x14ac:dyDescent="0.25">
      <c r="A682" s="285"/>
      <c r="B682" s="297">
        <v>1367</v>
      </c>
      <c r="C682" s="293"/>
      <c r="D682" s="287" t="s">
        <v>1973</v>
      </c>
      <c r="E682" s="295" t="s">
        <v>207</v>
      </c>
      <c r="F682" s="294">
        <f>VLOOKUP(E682,IN_01_26!$B$8:$E$635,4,FALSE)</f>
        <v>5180.8366619928329</v>
      </c>
      <c r="G682" s="293"/>
      <c r="H682" s="295" t="s">
        <v>3</v>
      </c>
    </row>
    <row r="683" spans="1:8" ht="26.25" customHeight="1" x14ac:dyDescent="0.25">
      <c r="A683" s="286"/>
      <c r="B683" s="319" t="s">
        <v>206</v>
      </c>
      <c r="C683" s="319"/>
      <c r="D683" s="319"/>
      <c r="E683" s="295" t="s">
        <v>7</v>
      </c>
      <c r="F683" s="294" t="s">
        <v>6</v>
      </c>
      <c r="G683" s="296"/>
      <c r="H683" s="295" t="s">
        <v>5</v>
      </c>
    </row>
    <row r="684" spans="1:8" x14ac:dyDescent="0.25">
      <c r="A684" s="285"/>
      <c r="B684" s="297">
        <v>328</v>
      </c>
      <c r="C684" s="293"/>
      <c r="D684" s="287" t="s">
        <v>1742</v>
      </c>
      <c r="E684" s="295" t="s">
        <v>205</v>
      </c>
      <c r="F684" s="294">
        <f>VLOOKUP(E684,IN_01_26!$B$8:$E$635,4,FALSE)</f>
        <v>6440.198010920848</v>
      </c>
      <c r="G684" s="293"/>
      <c r="H684" s="295" t="s">
        <v>3</v>
      </c>
    </row>
    <row r="685" spans="1:8" ht="26.25" customHeight="1" x14ac:dyDescent="0.25">
      <c r="A685" s="286"/>
      <c r="B685" s="319" t="s">
        <v>204</v>
      </c>
      <c r="C685" s="319"/>
      <c r="D685" s="319"/>
      <c r="E685" s="295" t="s">
        <v>7</v>
      </c>
      <c r="F685" s="294" t="s">
        <v>6</v>
      </c>
      <c r="G685" s="296"/>
      <c r="H685" s="295" t="s">
        <v>5</v>
      </c>
    </row>
    <row r="686" spans="1:8" ht="26.25" customHeight="1" x14ac:dyDescent="0.25">
      <c r="A686" s="285"/>
      <c r="B686" s="297">
        <v>325</v>
      </c>
      <c r="C686" s="293"/>
      <c r="D686" s="287" t="s">
        <v>1736</v>
      </c>
      <c r="E686" s="295" t="s">
        <v>203</v>
      </c>
      <c r="F686" s="294">
        <f>VLOOKUP(E686,IN_01_26!$B$8:$E$635,4,FALSE)</f>
        <v>8493.1981072238377</v>
      </c>
      <c r="G686" s="293"/>
      <c r="H686" s="295" t="s">
        <v>3</v>
      </c>
    </row>
    <row r="687" spans="1:8" x14ac:dyDescent="0.25">
      <c r="A687" s="285"/>
      <c r="B687" s="297">
        <v>326</v>
      </c>
      <c r="C687" s="293"/>
      <c r="D687" s="287" t="s">
        <v>1974</v>
      </c>
      <c r="E687" s="295" t="s">
        <v>202</v>
      </c>
      <c r="F687" s="294">
        <f>VLOOKUP(E687,IN_01_26!$B$8:$E$635,4,FALSE)</f>
        <v>15614.056946395427</v>
      </c>
      <c r="G687" s="293"/>
      <c r="H687" s="295" t="s">
        <v>3</v>
      </c>
    </row>
    <row r="688" spans="1:8" ht="18" customHeight="1" x14ac:dyDescent="0.25">
      <c r="A688" s="320" t="s">
        <v>201</v>
      </c>
      <c r="B688" s="320"/>
      <c r="C688" s="320"/>
      <c r="D688" s="320"/>
      <c r="E688" s="319"/>
      <c r="F688" s="319"/>
      <c r="G688" s="319"/>
      <c r="H688" s="319"/>
    </row>
    <row r="689" spans="1:8" ht="15" customHeight="1" x14ac:dyDescent="0.25">
      <c r="A689" s="286"/>
      <c r="B689" s="319" t="s">
        <v>200</v>
      </c>
      <c r="C689" s="319"/>
      <c r="D689" s="319"/>
      <c r="E689" s="295" t="s">
        <v>7</v>
      </c>
      <c r="F689" s="294" t="s">
        <v>6</v>
      </c>
      <c r="G689" s="296"/>
      <c r="H689" s="295" t="s">
        <v>5</v>
      </c>
    </row>
    <row r="690" spans="1:8" ht="26.25" customHeight="1" x14ac:dyDescent="0.25">
      <c r="A690" s="285"/>
      <c r="B690" s="297">
        <v>329</v>
      </c>
      <c r="C690" s="293"/>
      <c r="D690" s="287" t="s">
        <v>1975</v>
      </c>
      <c r="E690" s="295" t="s">
        <v>199</v>
      </c>
      <c r="F690" s="294">
        <f>VLOOKUP(E690,IN_01_26!$B$8:$E$635,4,FALSE)</f>
        <v>1101.8027123513345</v>
      </c>
      <c r="G690" s="293"/>
      <c r="H690" s="295" t="s">
        <v>2</v>
      </c>
    </row>
    <row r="691" spans="1:8" x14ac:dyDescent="0.25">
      <c r="A691" s="285"/>
      <c r="B691" s="297">
        <v>330</v>
      </c>
      <c r="C691" s="293"/>
      <c r="D691" s="287" t="s">
        <v>1744</v>
      </c>
      <c r="E691" s="295" t="s">
        <v>198</v>
      </c>
      <c r="F691" s="294">
        <f>VLOOKUP(E691,IN_01_26!$B$8:$E$635,4,FALSE)</f>
        <v>2845.5736547234815</v>
      </c>
      <c r="G691" s="293"/>
      <c r="H691" s="295" t="s">
        <v>2</v>
      </c>
    </row>
    <row r="692" spans="1:8" ht="26.25" customHeight="1" x14ac:dyDescent="0.25">
      <c r="A692" s="286"/>
      <c r="B692" s="319" t="s">
        <v>197</v>
      </c>
      <c r="C692" s="319"/>
      <c r="D692" s="319"/>
      <c r="E692" s="295" t="s">
        <v>7</v>
      </c>
      <c r="F692" s="294" t="s">
        <v>6</v>
      </c>
      <c r="G692" s="296"/>
      <c r="H692" s="295" t="s">
        <v>5</v>
      </c>
    </row>
    <row r="693" spans="1:8" x14ac:dyDescent="0.25">
      <c r="A693" s="285"/>
      <c r="B693" s="297">
        <v>348</v>
      </c>
      <c r="C693" s="293"/>
      <c r="D693" s="287" t="s">
        <v>1739</v>
      </c>
      <c r="E693" s="295" t="s">
        <v>196</v>
      </c>
      <c r="F693" s="294">
        <f>VLOOKUP(E693,IN_01_26!$B$8:$E$635,4,FALSE)</f>
        <v>4618.2360490741376</v>
      </c>
      <c r="G693" s="293"/>
      <c r="H693" s="295" t="s">
        <v>4</v>
      </c>
    </row>
    <row r="694" spans="1:8" x14ac:dyDescent="0.25">
      <c r="A694" s="285"/>
      <c r="B694" s="297">
        <v>347</v>
      </c>
      <c r="C694" s="293"/>
      <c r="D694" s="287" t="s">
        <v>1976</v>
      </c>
      <c r="E694" s="295" t="s">
        <v>195</v>
      </c>
      <c r="F694" s="294">
        <f>VLOOKUP(E694,IN_01_26!$B$8:$E$635,4,FALSE)</f>
        <v>3929.9095120496086</v>
      </c>
      <c r="G694" s="293"/>
      <c r="H694" s="295" t="s">
        <v>4</v>
      </c>
    </row>
    <row r="695" spans="1:8" ht="18" customHeight="1" x14ac:dyDescent="0.25">
      <c r="A695" s="320" t="s">
        <v>194</v>
      </c>
      <c r="B695" s="320"/>
      <c r="C695" s="320"/>
      <c r="D695" s="320"/>
      <c r="E695" s="319"/>
      <c r="F695" s="319"/>
      <c r="G695" s="319"/>
      <c r="H695" s="319"/>
    </row>
    <row r="696" spans="1:8" ht="15" customHeight="1" x14ac:dyDescent="0.25">
      <c r="A696" s="286"/>
      <c r="B696" s="319" t="s">
        <v>193</v>
      </c>
      <c r="C696" s="319"/>
      <c r="D696" s="319"/>
      <c r="E696" s="295" t="s">
        <v>7</v>
      </c>
      <c r="F696" s="294" t="s">
        <v>6</v>
      </c>
      <c r="G696" s="296"/>
      <c r="H696" s="295" t="s">
        <v>5</v>
      </c>
    </row>
    <row r="697" spans="1:8" ht="26.25" customHeight="1" x14ac:dyDescent="0.25">
      <c r="A697" s="285"/>
      <c r="B697" s="297">
        <v>332</v>
      </c>
      <c r="C697" s="293"/>
      <c r="D697" s="287" t="s">
        <v>1977</v>
      </c>
      <c r="E697" s="295" t="s">
        <v>192</v>
      </c>
      <c r="F697" s="294">
        <f>VLOOKUP(E697,IN_01_26!$B$8:$E$635,4,FALSE)</f>
        <v>56838.639164747154</v>
      </c>
      <c r="G697" s="293"/>
      <c r="H697" s="295" t="s">
        <v>3</v>
      </c>
    </row>
    <row r="698" spans="1:8" ht="15" customHeight="1" x14ac:dyDescent="0.25">
      <c r="A698" s="286"/>
      <c r="B698" s="319" t="s">
        <v>191</v>
      </c>
      <c r="C698" s="319"/>
      <c r="D698" s="319"/>
      <c r="E698" s="295" t="s">
        <v>7</v>
      </c>
      <c r="F698" s="294" t="s">
        <v>6</v>
      </c>
      <c r="G698" s="296"/>
      <c r="H698" s="295" t="s">
        <v>5</v>
      </c>
    </row>
    <row r="699" spans="1:8" x14ac:dyDescent="0.25">
      <c r="A699" s="285"/>
      <c r="B699" s="297">
        <v>334</v>
      </c>
      <c r="C699" s="293"/>
      <c r="D699" s="287" t="s">
        <v>1748</v>
      </c>
      <c r="E699" s="295" t="s">
        <v>190</v>
      </c>
      <c r="F699" s="294">
        <f>VLOOKUP(E699,IN_01_26!$B$8:$E$635,4,FALSE)</f>
        <v>19891.721580079069</v>
      </c>
      <c r="G699" s="293"/>
      <c r="H699" s="295" t="s">
        <v>3</v>
      </c>
    </row>
    <row r="700" spans="1:8" ht="15" customHeight="1" x14ac:dyDescent="0.25">
      <c r="A700" s="286"/>
      <c r="B700" s="319" t="s">
        <v>189</v>
      </c>
      <c r="C700" s="319"/>
      <c r="D700" s="319"/>
      <c r="E700" s="295" t="s">
        <v>7</v>
      </c>
      <c r="F700" s="294" t="s">
        <v>6</v>
      </c>
      <c r="G700" s="296"/>
      <c r="H700" s="295" t="s">
        <v>5</v>
      </c>
    </row>
    <row r="701" spans="1:8" x14ac:dyDescent="0.25">
      <c r="A701" s="285"/>
      <c r="B701" s="297">
        <v>331</v>
      </c>
      <c r="C701" s="293"/>
      <c r="D701" s="287" t="s">
        <v>1978</v>
      </c>
      <c r="E701" s="295" t="s">
        <v>188</v>
      </c>
      <c r="F701" s="294">
        <f>VLOOKUP(E701,IN_01_26!$B$8:$E$635,4,FALSE)</f>
        <v>34956.943524703733</v>
      </c>
      <c r="G701" s="293"/>
      <c r="H701" s="295" t="s">
        <v>3</v>
      </c>
    </row>
    <row r="702" spans="1:8" x14ac:dyDescent="0.25">
      <c r="A702" s="285"/>
      <c r="B702" s="297">
        <v>333</v>
      </c>
      <c r="C702" s="293"/>
      <c r="D702" s="287" t="s">
        <v>1979</v>
      </c>
      <c r="E702" s="295" t="s">
        <v>187</v>
      </c>
      <c r="F702" s="294">
        <f>VLOOKUP(E702,IN_01_26!$B$8:$E$635,4,FALSE)</f>
        <v>29347.054450615378</v>
      </c>
      <c r="G702" s="293"/>
      <c r="H702" s="295" t="s">
        <v>3</v>
      </c>
    </row>
    <row r="703" spans="1:8" x14ac:dyDescent="0.25">
      <c r="A703" s="285"/>
      <c r="B703" s="297">
        <v>611</v>
      </c>
      <c r="C703" s="293"/>
      <c r="D703" s="287" t="s">
        <v>1749</v>
      </c>
      <c r="E703" s="295" t="s">
        <v>186</v>
      </c>
      <c r="F703" s="294">
        <f>VLOOKUP(E703,IN_01_26!$B$8:$E$635,4,FALSE)</f>
        <v>60551.407121201424</v>
      </c>
      <c r="G703" s="293"/>
      <c r="H703" s="295" t="s">
        <v>3</v>
      </c>
    </row>
    <row r="704" spans="1:8" x14ac:dyDescent="0.25">
      <c r="A704" s="285"/>
      <c r="B704" s="297">
        <v>612</v>
      </c>
      <c r="C704" s="293"/>
      <c r="D704" s="287" t="s">
        <v>1750</v>
      </c>
      <c r="E704" s="295" t="s">
        <v>185</v>
      </c>
      <c r="F704" s="294">
        <f>VLOOKUP(E704,IN_01_26!$B$8:$E$635,4,FALSE)</f>
        <v>61015.744345918625</v>
      </c>
      <c r="G704" s="293"/>
      <c r="H704" s="295" t="s">
        <v>3</v>
      </c>
    </row>
    <row r="705" spans="1:8" x14ac:dyDescent="0.25">
      <c r="A705" s="285"/>
      <c r="B705" s="297">
        <v>613</v>
      </c>
      <c r="C705" s="293"/>
      <c r="D705" s="287" t="s">
        <v>1751</v>
      </c>
      <c r="E705" s="295" t="s">
        <v>184</v>
      </c>
      <c r="F705" s="294">
        <f>VLOOKUP(E705,IN_01_26!$B$8:$E$635,4,FALSE)</f>
        <v>155440.27647219921</v>
      </c>
      <c r="G705" s="293"/>
      <c r="H705" s="295" t="s">
        <v>3</v>
      </c>
    </row>
    <row r="706" spans="1:8" ht="21" customHeight="1" x14ac:dyDescent="0.25">
      <c r="A706" s="321" t="s">
        <v>183</v>
      </c>
      <c r="B706" s="321"/>
      <c r="C706" s="321"/>
      <c r="D706" s="321"/>
      <c r="E706" s="321"/>
      <c r="F706" s="321"/>
      <c r="G706" s="321"/>
      <c r="H706" s="321"/>
    </row>
    <row r="707" spans="1:8" ht="26.25" customHeight="1" x14ac:dyDescent="0.25">
      <c r="A707" s="320" t="s">
        <v>182</v>
      </c>
      <c r="B707" s="320"/>
      <c r="C707" s="320"/>
      <c r="D707" s="320"/>
      <c r="E707" s="319"/>
      <c r="F707" s="319"/>
      <c r="G707" s="319"/>
      <c r="H707" s="319"/>
    </row>
    <row r="708" spans="1:8" ht="15" customHeight="1" x14ac:dyDescent="0.25">
      <c r="A708" s="286"/>
      <c r="B708" s="319" t="s">
        <v>181</v>
      </c>
      <c r="C708" s="319"/>
      <c r="D708" s="319"/>
      <c r="E708" s="295" t="s">
        <v>7</v>
      </c>
      <c r="F708" s="294" t="s">
        <v>6</v>
      </c>
      <c r="G708" s="296"/>
      <c r="H708" s="295" t="s">
        <v>5</v>
      </c>
    </row>
    <row r="709" spans="1:8" x14ac:dyDescent="0.25">
      <c r="A709" s="285"/>
      <c r="B709" s="297">
        <v>201</v>
      </c>
      <c r="C709" s="293"/>
      <c r="D709" s="284" t="s">
        <v>1526</v>
      </c>
      <c r="E709" s="295" t="s">
        <v>180</v>
      </c>
      <c r="F709" s="294">
        <f>VLOOKUP(E709,IN_01_26!$B$8:$E$635,4,FALSE)</f>
        <v>9691.0134000000016</v>
      </c>
      <c r="G709" s="293"/>
      <c r="H709" s="295" t="s">
        <v>52</v>
      </c>
    </row>
    <row r="710" spans="1:8" ht="15" customHeight="1" x14ac:dyDescent="0.25">
      <c r="A710" s="286"/>
      <c r="B710" s="319" t="s">
        <v>179</v>
      </c>
      <c r="C710" s="319"/>
      <c r="D710" s="319"/>
      <c r="E710" s="295" t="s">
        <v>7</v>
      </c>
      <c r="F710" s="294" t="s">
        <v>6</v>
      </c>
      <c r="G710" s="296"/>
      <c r="H710" s="295" t="s">
        <v>5</v>
      </c>
    </row>
    <row r="711" spans="1:8" x14ac:dyDescent="0.25">
      <c r="A711" s="285"/>
      <c r="B711" s="297">
        <v>200</v>
      </c>
      <c r="C711" s="293"/>
      <c r="D711" s="284" t="s">
        <v>1525</v>
      </c>
      <c r="E711" s="295" t="s">
        <v>177</v>
      </c>
      <c r="F711" s="294">
        <f>VLOOKUP(E711,IN_01_26!$B$8:$E$635,4,FALSE)</f>
        <v>8214.9261818181785</v>
      </c>
      <c r="G711" s="293"/>
      <c r="H711" s="295" t="s">
        <v>52</v>
      </c>
    </row>
    <row r="712" spans="1:8" ht="15" customHeight="1" x14ac:dyDescent="0.25">
      <c r="A712" s="286"/>
      <c r="B712" s="319" t="s">
        <v>176</v>
      </c>
      <c r="C712" s="319"/>
      <c r="D712" s="319"/>
      <c r="E712" s="295" t="s">
        <v>7</v>
      </c>
      <c r="F712" s="294" t="s">
        <v>6</v>
      </c>
      <c r="G712" s="296"/>
      <c r="H712" s="295" t="s">
        <v>5</v>
      </c>
    </row>
    <row r="713" spans="1:8" x14ac:dyDescent="0.25">
      <c r="A713" s="285"/>
      <c r="B713" s="297">
        <v>204</v>
      </c>
      <c r="C713" s="293"/>
      <c r="D713" s="284" t="s">
        <v>1529</v>
      </c>
      <c r="E713" s="295" t="s">
        <v>174</v>
      </c>
      <c r="F713" s="294">
        <f>VLOOKUP(E713,IN_01_26!$B$8:$E$635,4,FALSE)</f>
        <v>11215.381036363637</v>
      </c>
      <c r="G713" s="293"/>
      <c r="H713" s="295" t="s">
        <v>52</v>
      </c>
    </row>
    <row r="714" spans="1:8" ht="30" customHeight="1" x14ac:dyDescent="0.25">
      <c r="A714" s="286"/>
      <c r="B714" s="319" t="s">
        <v>173</v>
      </c>
      <c r="C714" s="319"/>
      <c r="D714" s="319"/>
      <c r="E714" s="295" t="s">
        <v>7</v>
      </c>
      <c r="F714" s="294" t="s">
        <v>6</v>
      </c>
      <c r="G714" s="296"/>
      <c r="H714" s="295" t="s">
        <v>5</v>
      </c>
    </row>
    <row r="715" spans="1:8" x14ac:dyDescent="0.25">
      <c r="A715" s="285"/>
      <c r="B715" s="297">
        <v>202</v>
      </c>
      <c r="C715" s="293"/>
      <c r="D715" s="287" t="s">
        <v>1527</v>
      </c>
      <c r="E715" s="295" t="s">
        <v>172</v>
      </c>
      <c r="F715" s="294">
        <f>VLOOKUP(E715,IN_01_26!$B$8:$E$635,4,FALSE)</f>
        <v>8869.9805581818182</v>
      </c>
      <c r="G715" s="293"/>
      <c r="H715" s="295" t="s">
        <v>52</v>
      </c>
    </row>
    <row r="716" spans="1:8" x14ac:dyDescent="0.25">
      <c r="A716" s="285"/>
      <c r="B716" s="297">
        <v>203</v>
      </c>
      <c r="C716" s="293"/>
      <c r="D716" s="287" t="s">
        <v>1528</v>
      </c>
      <c r="E716" s="295" t="s">
        <v>171</v>
      </c>
      <c r="F716" s="294">
        <f>VLOOKUP(E716,IN_01_26!$B$8:$E$635,4,FALSE)</f>
        <v>10227.427305454545</v>
      </c>
      <c r="G716" s="293"/>
      <c r="H716" s="295" t="s">
        <v>52</v>
      </c>
    </row>
    <row r="717" spans="1:8" ht="15" customHeight="1" x14ac:dyDescent="0.25">
      <c r="A717" s="286"/>
      <c r="B717" s="319" t="s">
        <v>170</v>
      </c>
      <c r="C717" s="319"/>
      <c r="D717" s="319"/>
      <c r="E717" s="295" t="s">
        <v>7</v>
      </c>
      <c r="F717" s="294" t="s">
        <v>6</v>
      </c>
      <c r="G717" s="296"/>
      <c r="H717" s="295" t="s">
        <v>5</v>
      </c>
    </row>
    <row r="718" spans="1:8" ht="26.25" customHeight="1" x14ac:dyDescent="0.25">
      <c r="A718" s="285"/>
      <c r="B718" s="297">
        <v>199</v>
      </c>
      <c r="C718" s="293"/>
      <c r="D718" s="284" t="s">
        <v>1524</v>
      </c>
      <c r="E718" s="295" t="s">
        <v>169</v>
      </c>
      <c r="F718" s="294">
        <f>VLOOKUP(E718,IN_01_26!$B$8:$E$635,4,FALSE)</f>
        <v>8909.4014909091038</v>
      </c>
      <c r="G718" s="293"/>
      <c r="H718" s="295" t="s">
        <v>52</v>
      </c>
    </row>
    <row r="719" spans="1:8" ht="15" customHeight="1" x14ac:dyDescent="0.25">
      <c r="A719" s="286"/>
      <c r="B719" s="319" t="s">
        <v>168</v>
      </c>
      <c r="C719" s="319"/>
      <c r="D719" s="319"/>
      <c r="E719" s="295" t="s">
        <v>7</v>
      </c>
      <c r="F719" s="294" t="s">
        <v>6</v>
      </c>
      <c r="G719" s="296"/>
      <c r="H719" s="295" t="s">
        <v>5</v>
      </c>
    </row>
    <row r="720" spans="1:8" ht="26.25" customHeight="1" x14ac:dyDescent="0.25">
      <c r="A720" s="285"/>
      <c r="B720" s="297">
        <v>198</v>
      </c>
      <c r="C720" s="293"/>
      <c r="D720" s="284" t="s">
        <v>1523</v>
      </c>
      <c r="E720" s="295" t="s">
        <v>167</v>
      </c>
      <c r="F720" s="294">
        <f>VLOOKUP(E720,IN_01_26!$B$8:$E$635,4,FALSE)</f>
        <v>9642.7329818181752</v>
      </c>
      <c r="G720" s="293"/>
      <c r="H720" s="295" t="s">
        <v>52</v>
      </c>
    </row>
    <row r="721" spans="1:8" ht="15" customHeight="1" x14ac:dyDescent="0.25">
      <c r="A721" s="286"/>
      <c r="B721" s="319" t="s">
        <v>166</v>
      </c>
      <c r="C721" s="319"/>
      <c r="D721" s="319"/>
      <c r="E721" s="295" t="s">
        <v>7</v>
      </c>
      <c r="F721" s="294" t="s">
        <v>6</v>
      </c>
      <c r="G721" s="296"/>
      <c r="H721" s="295" t="s">
        <v>5</v>
      </c>
    </row>
    <row r="722" spans="1:8" ht="26.25" customHeight="1" x14ac:dyDescent="0.25">
      <c r="A722" s="285"/>
      <c r="B722" s="297">
        <v>197</v>
      </c>
      <c r="C722" s="293"/>
      <c r="D722" s="284" t="s">
        <v>1522</v>
      </c>
      <c r="E722" s="295" t="s">
        <v>165</v>
      </c>
      <c r="F722" s="294">
        <f>VLOOKUP(E722,IN_01_26!$B$8:$E$635,4,FALSE)</f>
        <v>11215.381036363638</v>
      </c>
      <c r="G722" s="293"/>
      <c r="H722" s="295" t="s">
        <v>52</v>
      </c>
    </row>
    <row r="723" spans="1:8" ht="21" customHeight="1" x14ac:dyDescent="0.25">
      <c r="A723" s="321" t="s">
        <v>164</v>
      </c>
      <c r="B723" s="321"/>
      <c r="C723" s="321"/>
      <c r="D723" s="321"/>
      <c r="E723" s="321"/>
      <c r="F723" s="321"/>
      <c r="G723" s="321"/>
      <c r="H723" s="321"/>
    </row>
    <row r="724" spans="1:8" ht="18" customHeight="1" x14ac:dyDescent="0.25">
      <c r="A724" s="320" t="s">
        <v>163</v>
      </c>
      <c r="B724" s="320"/>
      <c r="C724" s="320"/>
      <c r="D724" s="320"/>
      <c r="E724" s="319"/>
      <c r="F724" s="319"/>
      <c r="G724" s="319"/>
      <c r="H724" s="319"/>
    </row>
    <row r="725" spans="1:8" ht="26.25" customHeight="1" x14ac:dyDescent="0.25">
      <c r="A725" s="286"/>
      <c r="B725" s="319" t="s">
        <v>162</v>
      </c>
      <c r="C725" s="319"/>
      <c r="D725" s="319"/>
      <c r="E725" s="295" t="s">
        <v>7</v>
      </c>
      <c r="F725" s="294" t="s">
        <v>6</v>
      </c>
      <c r="G725" s="296"/>
      <c r="H725" s="295" t="s">
        <v>5</v>
      </c>
    </row>
    <row r="726" spans="1:8" x14ac:dyDescent="0.25">
      <c r="A726" s="285"/>
      <c r="B726" s="297">
        <v>124</v>
      </c>
      <c r="C726" s="293"/>
      <c r="D726" s="287" t="s">
        <v>1980</v>
      </c>
      <c r="E726" s="295" t="s">
        <v>161</v>
      </c>
      <c r="F726" s="294">
        <f>VLOOKUP(E726,IN_01_26!$B$8:$E$635,4,FALSE)</f>
        <v>563518292.40130365</v>
      </c>
      <c r="G726" s="293"/>
      <c r="H726" s="295" t="s">
        <v>2</v>
      </c>
    </row>
    <row r="727" spans="1:8" x14ac:dyDescent="0.25">
      <c r="A727" s="285"/>
      <c r="B727" s="297">
        <v>804</v>
      </c>
      <c r="C727" s="293"/>
      <c r="D727" s="287" t="s">
        <v>1419</v>
      </c>
      <c r="E727" s="295" t="s">
        <v>160</v>
      </c>
      <c r="F727" s="294">
        <f>VLOOKUP(E727,IN_01_26!$B$8:$E$635,4,FALSE)</f>
        <v>617923890.16188776</v>
      </c>
      <c r="G727" s="293"/>
      <c r="H727" s="295" t="s">
        <v>2</v>
      </c>
    </row>
    <row r="728" spans="1:8" ht="15" customHeight="1" x14ac:dyDescent="0.25">
      <c r="A728" s="286"/>
      <c r="B728" s="319" t="s">
        <v>2016</v>
      </c>
      <c r="C728" s="319"/>
      <c r="D728" s="319"/>
      <c r="E728" s="295" t="s">
        <v>7</v>
      </c>
      <c r="F728" s="294" t="s">
        <v>6</v>
      </c>
      <c r="G728" s="296"/>
      <c r="H728" s="295" t="s">
        <v>5</v>
      </c>
    </row>
    <row r="729" spans="1:8" ht="26.25" customHeight="1" x14ac:dyDescent="0.25">
      <c r="A729" s="285"/>
      <c r="B729" s="297">
        <v>88</v>
      </c>
      <c r="C729" s="293"/>
      <c r="D729" s="287" t="s">
        <v>1981</v>
      </c>
      <c r="E729" s="295" t="s">
        <v>159</v>
      </c>
      <c r="F729" s="294">
        <f>VLOOKUP(E729,IN_01_26!$B$8:$E$635,4,FALSE)</f>
        <v>11405944.540568098</v>
      </c>
      <c r="G729" s="293"/>
      <c r="H729" s="295" t="s">
        <v>2</v>
      </c>
    </row>
    <row r="730" spans="1:8" ht="30" customHeight="1" x14ac:dyDescent="0.25">
      <c r="A730" s="286"/>
      <c r="B730" s="319" t="s">
        <v>158</v>
      </c>
      <c r="C730" s="319"/>
      <c r="D730" s="319"/>
      <c r="E730" s="295" t="s">
        <v>7</v>
      </c>
      <c r="F730" s="294" t="s">
        <v>6</v>
      </c>
      <c r="G730" s="296"/>
      <c r="H730" s="295" t="s">
        <v>5</v>
      </c>
    </row>
    <row r="731" spans="1:8" ht="26.25" customHeight="1" x14ac:dyDescent="0.25">
      <c r="A731" s="285"/>
      <c r="B731" s="297">
        <v>122</v>
      </c>
      <c r="C731" s="293"/>
      <c r="D731" s="287" t="s">
        <v>1391</v>
      </c>
      <c r="E731" s="295" t="s">
        <v>157</v>
      </c>
      <c r="F731" s="294">
        <f>VLOOKUP(E731,IN_01_26!$B$8:$E$635,4,FALSE)</f>
        <v>75216834.521303654</v>
      </c>
      <c r="G731" s="293"/>
      <c r="H731" s="295" t="s">
        <v>2</v>
      </c>
    </row>
    <row r="732" spans="1:8" ht="15" customHeight="1" x14ac:dyDescent="0.25">
      <c r="A732" s="286"/>
      <c r="B732" s="319" t="s">
        <v>2017</v>
      </c>
      <c r="C732" s="319"/>
      <c r="D732" s="319"/>
      <c r="E732" s="295" t="s">
        <v>7</v>
      </c>
      <c r="F732" s="294" t="s">
        <v>6</v>
      </c>
      <c r="G732" s="296"/>
      <c r="H732" s="295" t="s">
        <v>5</v>
      </c>
    </row>
    <row r="733" spans="1:8" x14ac:dyDescent="0.25">
      <c r="A733" s="285"/>
      <c r="B733" s="297">
        <v>90</v>
      </c>
      <c r="C733" s="293"/>
      <c r="D733" s="287" t="s">
        <v>1982</v>
      </c>
      <c r="E733" s="295" t="s">
        <v>156</v>
      </c>
      <c r="F733" s="294">
        <f>VLOOKUP(E733,IN_01_26!$B$8:$E$635,4,FALSE)</f>
        <v>1351629.8409790879</v>
      </c>
      <c r="G733" s="293"/>
      <c r="H733" s="295" t="s">
        <v>2</v>
      </c>
    </row>
    <row r="734" spans="1:8" ht="15" customHeight="1" x14ac:dyDescent="0.25">
      <c r="A734" s="286"/>
      <c r="B734" s="319" t="s">
        <v>2018</v>
      </c>
      <c r="C734" s="319"/>
      <c r="D734" s="319"/>
      <c r="E734" s="295" t="s">
        <v>7</v>
      </c>
      <c r="F734" s="294" t="s">
        <v>6</v>
      </c>
      <c r="G734" s="296"/>
      <c r="H734" s="295" t="s">
        <v>5</v>
      </c>
    </row>
    <row r="735" spans="1:8" x14ac:dyDescent="0.25">
      <c r="A735" s="285"/>
      <c r="B735" s="297">
        <v>63</v>
      </c>
      <c r="C735" s="293"/>
      <c r="D735" s="287" t="s">
        <v>1983</v>
      </c>
      <c r="E735" s="295" t="s">
        <v>155</v>
      </c>
      <c r="F735" s="294">
        <f>VLOOKUP(E735,IN_01_26!$B$8:$E$635,4,FALSE)</f>
        <v>233476758.98898417</v>
      </c>
      <c r="G735" s="293"/>
      <c r="H735" s="295" t="s">
        <v>2</v>
      </c>
    </row>
    <row r="736" spans="1:8" x14ac:dyDescent="0.25">
      <c r="A736" s="285"/>
      <c r="B736" s="297">
        <v>74</v>
      </c>
      <c r="C736" s="293"/>
      <c r="D736" s="287" t="s">
        <v>1362</v>
      </c>
      <c r="E736" s="295" t="s">
        <v>154</v>
      </c>
      <c r="F736" s="294">
        <f>VLOOKUP(E736,IN_01_26!$B$8:$E$635,4,FALSE)</f>
        <v>423626429.85924983</v>
      </c>
      <c r="G736" s="293"/>
      <c r="H736" s="295" t="s">
        <v>2</v>
      </c>
    </row>
    <row r="737" spans="1:9" x14ac:dyDescent="0.25">
      <c r="A737" s="285"/>
      <c r="B737" s="297">
        <v>75</v>
      </c>
      <c r="C737" s="293"/>
      <c r="D737" s="287" t="s">
        <v>1362</v>
      </c>
      <c r="E737" s="295" t="s">
        <v>152</v>
      </c>
      <c r="F737" s="294">
        <f>VLOOKUP(E737,IN_01_26!$B$8:$E$635,4,FALSE)</f>
        <v>125749.3150135278</v>
      </c>
      <c r="G737" s="293"/>
      <c r="H737" s="295" t="s">
        <v>52</v>
      </c>
      <c r="I737" t="s">
        <v>1171</v>
      </c>
    </row>
    <row r="738" spans="1:9" ht="26.25" customHeight="1" x14ac:dyDescent="0.25">
      <c r="A738" s="285"/>
      <c r="B738" s="297">
        <v>82</v>
      </c>
      <c r="C738" s="293"/>
      <c r="D738" s="287" t="s">
        <v>1984</v>
      </c>
      <c r="E738" s="295" t="s">
        <v>151</v>
      </c>
      <c r="F738" s="294">
        <f>VLOOKUP(E738,IN_01_26!$B$8:$E$635,4,FALSE)</f>
        <v>760901487.5372746</v>
      </c>
      <c r="G738" s="293"/>
      <c r="H738" s="295" t="s">
        <v>2</v>
      </c>
    </row>
    <row r="739" spans="1:9" x14ac:dyDescent="0.25">
      <c r="A739" s="285"/>
      <c r="B739" s="297">
        <v>92</v>
      </c>
      <c r="C739" s="293"/>
      <c r="D739" s="287" t="s">
        <v>1756</v>
      </c>
      <c r="E739" s="295" t="s">
        <v>150</v>
      </c>
      <c r="F739" s="294">
        <f>VLOOKUP(E739,IN_01_26!$B$8:$E$635,4,FALSE)</f>
        <v>857347817.67790353</v>
      </c>
      <c r="G739" s="293"/>
      <c r="H739" s="295" t="s">
        <v>2</v>
      </c>
    </row>
    <row r="740" spans="1:9" x14ac:dyDescent="0.25">
      <c r="A740" s="285"/>
      <c r="B740" s="297"/>
      <c r="C740" s="293"/>
      <c r="D740" s="287" t="s">
        <v>1862</v>
      </c>
      <c r="E740" s="295" t="s">
        <v>1844</v>
      </c>
      <c r="F740" s="294">
        <f>VLOOKUP(E740,IN_01_26!$B$8:$E$635,4,FALSE)</f>
        <v>77481287.52145268</v>
      </c>
      <c r="G740" s="293"/>
      <c r="H740" s="295" t="s">
        <v>2</v>
      </c>
    </row>
    <row r="741" spans="1:9" ht="26.25" customHeight="1" x14ac:dyDescent="0.25">
      <c r="A741" s="285"/>
      <c r="B741" s="297">
        <v>143</v>
      </c>
      <c r="C741" s="293"/>
      <c r="D741" s="287" t="s">
        <v>1985</v>
      </c>
      <c r="E741" s="295" t="s">
        <v>149</v>
      </c>
      <c r="F741" s="294">
        <f>VLOOKUP(E741,IN_01_26!$B$8:$E$635,4,FALSE)</f>
        <v>406093497.89665383</v>
      </c>
      <c r="G741" s="293"/>
      <c r="H741" s="295" t="s">
        <v>2</v>
      </c>
    </row>
    <row r="742" spans="1:9" x14ac:dyDescent="0.25">
      <c r="A742" s="285"/>
      <c r="B742" s="297">
        <v>144</v>
      </c>
      <c r="C742" s="293"/>
      <c r="D742" s="287" t="s">
        <v>1986</v>
      </c>
      <c r="E742" s="295" t="s">
        <v>148</v>
      </c>
      <c r="F742" s="294">
        <f>VLOOKUP(E742,IN_01_26!$B$8:$E$635,4,FALSE)</f>
        <v>447872959.22637796</v>
      </c>
      <c r="G742" s="293"/>
      <c r="H742" s="295" t="s">
        <v>2</v>
      </c>
    </row>
    <row r="743" spans="1:9" ht="15" customHeight="1" x14ac:dyDescent="0.25">
      <c r="A743" s="286"/>
      <c r="B743" s="319" t="s">
        <v>147</v>
      </c>
      <c r="C743" s="319"/>
      <c r="D743" s="319"/>
      <c r="E743" s="295" t="s">
        <v>7</v>
      </c>
      <c r="F743" s="294" t="s">
        <v>6</v>
      </c>
      <c r="G743" s="296"/>
      <c r="H743" s="295" t="s">
        <v>5</v>
      </c>
    </row>
    <row r="744" spans="1:9" x14ac:dyDescent="0.25">
      <c r="A744" s="285"/>
      <c r="B744" s="297">
        <v>126</v>
      </c>
      <c r="C744" s="293"/>
      <c r="D744" s="287" t="s">
        <v>1987</v>
      </c>
      <c r="E744" s="295" t="s">
        <v>146</v>
      </c>
      <c r="F744" s="294">
        <f>VLOOKUP(E744,IN_01_26!$B$8:$E$635,4,FALSE)</f>
        <v>70887994.670801178</v>
      </c>
      <c r="G744" s="293"/>
      <c r="H744" s="295" t="s">
        <v>2</v>
      </c>
    </row>
    <row r="745" spans="1:9" ht="15" customHeight="1" x14ac:dyDescent="0.25">
      <c r="A745" s="286"/>
      <c r="B745" s="319" t="s">
        <v>145</v>
      </c>
      <c r="C745" s="319"/>
      <c r="D745" s="319"/>
      <c r="E745" s="295" t="s">
        <v>7</v>
      </c>
      <c r="F745" s="294" t="s">
        <v>6</v>
      </c>
      <c r="G745" s="296"/>
      <c r="H745" s="295" t="s">
        <v>5</v>
      </c>
    </row>
    <row r="746" spans="1:9" x14ac:dyDescent="0.25">
      <c r="A746" s="285"/>
      <c r="B746" s="297">
        <v>827</v>
      </c>
      <c r="C746" s="293"/>
      <c r="D746" s="287" t="s">
        <v>1469</v>
      </c>
      <c r="E746" s="295" t="s">
        <v>144</v>
      </c>
      <c r="F746" s="294">
        <f>VLOOKUP(E746,IN_01_26!$B$8:$E$635,4,FALSE)</f>
        <v>722289.77419157221</v>
      </c>
      <c r="G746" s="293"/>
      <c r="H746" s="295" t="s">
        <v>2</v>
      </c>
    </row>
    <row r="747" spans="1:9" x14ac:dyDescent="0.25">
      <c r="A747" s="285"/>
      <c r="B747" s="297">
        <v>828</v>
      </c>
      <c r="C747" s="293"/>
      <c r="D747" s="287" t="s">
        <v>1470</v>
      </c>
      <c r="E747" s="295" t="s">
        <v>143</v>
      </c>
      <c r="F747" s="294">
        <f>VLOOKUP(E747,IN_01_26!$B$8:$E$635,4,FALSE)</f>
        <v>55797.994821725501</v>
      </c>
      <c r="G747" s="293"/>
      <c r="H747" s="295" t="s">
        <v>2</v>
      </c>
    </row>
    <row r="748" spans="1:9" x14ac:dyDescent="0.25">
      <c r="A748" s="285"/>
      <c r="B748" s="297">
        <v>829</v>
      </c>
      <c r="C748" s="293"/>
      <c r="D748" s="287" t="s">
        <v>1471</v>
      </c>
      <c r="E748" s="295" t="s">
        <v>142</v>
      </c>
      <c r="F748" s="294">
        <f>VLOOKUP(E748,IN_01_26!$B$8:$E$635,4,FALSE)</f>
        <v>74605.40618910492</v>
      </c>
      <c r="G748" s="293"/>
      <c r="H748" s="295" t="s">
        <v>2</v>
      </c>
    </row>
    <row r="749" spans="1:9" x14ac:dyDescent="0.25">
      <c r="A749" s="285"/>
      <c r="B749" s="297">
        <v>830</v>
      </c>
      <c r="C749" s="293"/>
      <c r="D749" s="287" t="s">
        <v>1472</v>
      </c>
      <c r="E749" s="295" t="s">
        <v>141</v>
      </c>
      <c r="F749" s="294">
        <f>VLOOKUP(E749,IN_01_26!$B$8:$E$635,4,FALSE)</f>
        <v>8400.4758113417356</v>
      </c>
      <c r="G749" s="293"/>
      <c r="H749" s="295" t="s">
        <v>2</v>
      </c>
    </row>
    <row r="750" spans="1:9" x14ac:dyDescent="0.25">
      <c r="A750" s="285"/>
      <c r="B750" s="297">
        <v>831</v>
      </c>
      <c r="C750" s="293"/>
      <c r="D750" s="287" t="s">
        <v>1473</v>
      </c>
      <c r="E750" s="295" t="s">
        <v>140</v>
      </c>
      <c r="F750" s="294">
        <f>VLOOKUP(E750,IN_01_26!$B$8:$E$635,4,FALSE)</f>
        <v>19014.97132426907</v>
      </c>
      <c r="G750" s="293"/>
      <c r="H750" s="295" t="s">
        <v>2</v>
      </c>
    </row>
    <row r="751" spans="1:9" ht="26.25" customHeight="1" x14ac:dyDescent="0.25">
      <c r="A751" s="285"/>
      <c r="B751" s="297">
        <v>832</v>
      </c>
      <c r="C751" s="293"/>
      <c r="D751" s="287" t="s">
        <v>1474</v>
      </c>
      <c r="E751" s="295" t="s">
        <v>139</v>
      </c>
      <c r="F751" s="294">
        <f>VLOOKUP(E751,IN_01_26!$B$8:$E$635,4,FALSE)</f>
        <v>3403.7394048275341</v>
      </c>
      <c r="G751" s="293"/>
      <c r="H751" s="295" t="s">
        <v>2</v>
      </c>
    </row>
    <row r="752" spans="1:9" x14ac:dyDescent="0.25">
      <c r="A752" s="285"/>
      <c r="B752" s="297">
        <v>833</v>
      </c>
      <c r="C752" s="293"/>
      <c r="D752" s="287" t="s">
        <v>1475</v>
      </c>
      <c r="E752" s="295" t="s">
        <v>138</v>
      </c>
      <c r="F752" s="294">
        <f>VLOOKUP(E752,IN_01_26!$B$8:$E$635,4,FALSE)</f>
        <v>8742.5058901051216</v>
      </c>
      <c r="G752" s="293"/>
      <c r="H752" s="295" t="s">
        <v>2</v>
      </c>
    </row>
    <row r="753" spans="1:8" ht="26.25" customHeight="1" x14ac:dyDescent="0.25">
      <c r="A753" s="285"/>
      <c r="B753" s="297">
        <v>834</v>
      </c>
      <c r="C753" s="293"/>
      <c r="D753" s="287" t="s">
        <v>1476</v>
      </c>
      <c r="E753" s="295" t="s">
        <v>137</v>
      </c>
      <c r="F753" s="294">
        <f>VLOOKUP(E753,IN_01_26!$B$8:$E$635,4,FALSE)</f>
        <v>228.49779732585409</v>
      </c>
      <c r="G753" s="293"/>
      <c r="H753" s="295" t="s">
        <v>2</v>
      </c>
    </row>
    <row r="754" spans="1:8" x14ac:dyDescent="0.25">
      <c r="A754" s="285"/>
      <c r="B754" s="297">
        <v>835</v>
      </c>
      <c r="C754" s="293"/>
      <c r="D754" s="287" t="s">
        <v>1477</v>
      </c>
      <c r="E754" s="295" t="s">
        <v>136</v>
      </c>
      <c r="F754" s="294">
        <f>VLOOKUP(E754,IN_01_26!$B$8:$E$635,4,FALSE)</f>
        <v>257443.20342234461</v>
      </c>
      <c r="G754" s="293"/>
      <c r="H754" s="295" t="s">
        <v>2</v>
      </c>
    </row>
    <row r="755" spans="1:8" x14ac:dyDescent="0.25">
      <c r="A755" s="285"/>
      <c r="B755" s="297">
        <v>836</v>
      </c>
      <c r="C755" s="293"/>
      <c r="D755" s="287" t="s">
        <v>1988</v>
      </c>
      <c r="E755" s="295" t="s">
        <v>135</v>
      </c>
      <c r="F755" s="294">
        <f>VLOOKUP(E755,IN_01_26!$B$8:$E$635,4,FALSE)</f>
        <v>307123.06861684495</v>
      </c>
      <c r="G755" s="293"/>
      <c r="H755" s="295" t="s">
        <v>2</v>
      </c>
    </row>
    <row r="756" spans="1:8" x14ac:dyDescent="0.25">
      <c r="A756" s="285"/>
      <c r="B756" s="297">
        <v>837</v>
      </c>
      <c r="C756" s="293"/>
      <c r="D756" s="287" t="s">
        <v>1989</v>
      </c>
      <c r="E756" s="295" t="s">
        <v>134</v>
      </c>
      <c r="F756" s="294">
        <f>VLOOKUP(E756,IN_01_26!$B$8:$E$635,4,FALSE)</f>
        <v>483864.58795981173</v>
      </c>
      <c r="G756" s="293"/>
      <c r="H756" s="295" t="s">
        <v>2</v>
      </c>
    </row>
    <row r="757" spans="1:8" x14ac:dyDescent="0.25">
      <c r="A757" s="285"/>
      <c r="B757" s="297">
        <v>1079</v>
      </c>
      <c r="C757" s="293"/>
      <c r="D757" s="287" t="s">
        <v>1478</v>
      </c>
      <c r="E757" s="295" t="s">
        <v>133</v>
      </c>
      <c r="F757" s="294">
        <f>VLOOKUP(E757,IN_01_26!$B$8:$E$635,4,FALSE)</f>
        <v>26059.748389134395</v>
      </c>
      <c r="G757" s="293"/>
      <c r="H757" s="295" t="s">
        <v>2</v>
      </c>
    </row>
    <row r="758" spans="1:8" ht="15" customHeight="1" x14ac:dyDescent="0.25">
      <c r="A758" s="286"/>
      <c r="B758" s="319" t="s">
        <v>132</v>
      </c>
      <c r="C758" s="319"/>
      <c r="D758" s="319"/>
      <c r="E758" s="295" t="s">
        <v>7</v>
      </c>
      <c r="F758" s="294" t="s">
        <v>6</v>
      </c>
      <c r="G758" s="296"/>
      <c r="H758" s="295" t="s">
        <v>5</v>
      </c>
    </row>
    <row r="759" spans="1:8" x14ac:dyDescent="0.25">
      <c r="A759" s="285"/>
      <c r="B759" s="297">
        <v>145</v>
      </c>
      <c r="C759" s="293"/>
      <c r="D759" s="287" t="s">
        <v>1403</v>
      </c>
      <c r="E759" s="295" t="s">
        <v>131</v>
      </c>
      <c r="F759" s="294">
        <f>VLOOKUP(E759,IN_01_26!$B$8:$E$635,4,FALSE)</f>
        <v>1063245.2289339309</v>
      </c>
      <c r="G759" s="293"/>
      <c r="H759" s="295" t="s">
        <v>2</v>
      </c>
    </row>
    <row r="760" spans="1:8" x14ac:dyDescent="0.25">
      <c r="A760" s="285"/>
      <c r="B760" s="297">
        <v>146</v>
      </c>
      <c r="C760" s="293"/>
      <c r="D760" s="287" t="s">
        <v>1404</v>
      </c>
      <c r="E760" s="295" t="s">
        <v>130</v>
      </c>
      <c r="F760" s="294">
        <f>VLOOKUP(E760,IN_01_26!$B$8:$E$635,4,FALSE)</f>
        <v>1144869.2877530274</v>
      </c>
      <c r="G760" s="293"/>
      <c r="H760" s="295" t="s">
        <v>2</v>
      </c>
    </row>
    <row r="761" spans="1:8" x14ac:dyDescent="0.25">
      <c r="A761" s="285"/>
      <c r="B761" s="297">
        <v>147</v>
      </c>
      <c r="C761" s="293"/>
      <c r="D761" s="287" t="s">
        <v>1405</v>
      </c>
      <c r="E761" s="295" t="s">
        <v>129</v>
      </c>
      <c r="F761" s="294">
        <f>VLOOKUP(E761,IN_01_26!$B$8:$E$635,4,FALSE)</f>
        <v>1150946.2681420576</v>
      </c>
      <c r="G761" s="293"/>
      <c r="H761" s="295" t="s">
        <v>2</v>
      </c>
    </row>
    <row r="762" spans="1:8" ht="15" customHeight="1" x14ac:dyDescent="0.25">
      <c r="A762" s="286"/>
      <c r="B762" s="319" t="s">
        <v>128</v>
      </c>
      <c r="C762" s="319"/>
      <c r="D762" s="319"/>
      <c r="E762" s="295" t="s">
        <v>7</v>
      </c>
      <c r="F762" s="294" t="s">
        <v>6</v>
      </c>
      <c r="G762" s="296"/>
      <c r="H762" s="295" t="s">
        <v>5</v>
      </c>
    </row>
    <row r="763" spans="1:8" x14ac:dyDescent="0.25">
      <c r="A763" s="285"/>
      <c r="B763" s="297">
        <v>65</v>
      </c>
      <c r="C763" s="293"/>
      <c r="D763" s="287" t="s">
        <v>2010</v>
      </c>
      <c r="E763" s="295" t="s">
        <v>127</v>
      </c>
      <c r="F763" s="294">
        <f>VLOOKUP(E763,IN_01_26!$B$8:$E$635,4,FALSE)</f>
        <v>60654091.837084889</v>
      </c>
      <c r="G763" s="293"/>
      <c r="H763" s="295" t="s">
        <v>2</v>
      </c>
    </row>
    <row r="764" spans="1:8" x14ac:dyDescent="0.25">
      <c r="A764" s="285"/>
      <c r="B764" s="297">
        <v>148</v>
      </c>
      <c r="C764" s="293"/>
      <c r="D764" s="287" t="s">
        <v>1990</v>
      </c>
      <c r="E764" s="295" t="s">
        <v>126</v>
      </c>
      <c r="F764" s="294">
        <f>VLOOKUP(E764,IN_01_26!$B$8:$E$635,4,FALSE)</f>
        <v>20267482.753060509</v>
      </c>
      <c r="G764" s="293"/>
      <c r="H764" s="295" t="s">
        <v>2</v>
      </c>
    </row>
    <row r="765" spans="1:8" x14ac:dyDescent="0.25">
      <c r="A765" s="285"/>
      <c r="B765" s="297">
        <v>149</v>
      </c>
      <c r="C765" s="293"/>
      <c r="D765" s="287" t="s">
        <v>1991</v>
      </c>
      <c r="E765" s="295" t="s">
        <v>125</v>
      </c>
      <c r="F765" s="294">
        <f>VLOOKUP(E765,IN_01_26!$B$8:$E$635,4,FALSE)</f>
        <v>19476211.292991955</v>
      </c>
      <c r="G765" s="293"/>
      <c r="H765" s="295" t="s">
        <v>2</v>
      </c>
    </row>
    <row r="766" spans="1:8" ht="15" customHeight="1" x14ac:dyDescent="0.25">
      <c r="A766" s="286"/>
      <c r="B766" s="319" t="s">
        <v>124</v>
      </c>
      <c r="C766" s="319"/>
      <c r="D766" s="319"/>
      <c r="E766" s="295" t="s">
        <v>7</v>
      </c>
      <c r="F766" s="294" t="s">
        <v>6</v>
      </c>
      <c r="G766" s="296"/>
      <c r="H766" s="295" t="s">
        <v>5</v>
      </c>
    </row>
    <row r="767" spans="1:8" ht="15" customHeight="1" x14ac:dyDescent="0.25">
      <c r="A767" s="285"/>
      <c r="B767" s="297">
        <v>69</v>
      </c>
      <c r="C767" s="293"/>
      <c r="D767" s="287" t="s">
        <v>1357</v>
      </c>
      <c r="E767" s="295" t="s">
        <v>122</v>
      </c>
      <c r="F767" s="294">
        <f>VLOOKUP(E767,IN_01_26!$B$8:$E$635,4,FALSE)</f>
        <v>1929.9601475676964</v>
      </c>
      <c r="G767" s="293"/>
      <c r="H767" s="295" t="s">
        <v>119</v>
      </c>
    </row>
    <row r="768" spans="1:8" ht="15" customHeight="1" x14ac:dyDescent="0.25">
      <c r="A768" s="285"/>
      <c r="B768" s="297">
        <v>128</v>
      </c>
      <c r="C768" s="293"/>
      <c r="D768" s="287" t="s">
        <v>1394</v>
      </c>
      <c r="E768" s="295" t="s">
        <v>121</v>
      </c>
      <c r="F768" s="294">
        <f>VLOOKUP(E768,IN_01_26!$B$8:$E$635,4,FALSE)</f>
        <v>1630.6099104034538</v>
      </c>
      <c r="G768" s="293"/>
      <c r="H768" s="295" t="s">
        <v>119</v>
      </c>
    </row>
    <row r="769" spans="1:8" ht="15" customHeight="1" x14ac:dyDescent="0.25">
      <c r="A769" s="285"/>
      <c r="B769" s="297">
        <v>1150</v>
      </c>
      <c r="C769" s="293"/>
      <c r="D769" s="287" t="s">
        <v>1415</v>
      </c>
      <c r="E769" s="295" t="s">
        <v>120</v>
      </c>
      <c r="F769" s="294">
        <f>VLOOKUP(E769,IN_01_26!$B$8:$E$635,4,FALSE)</f>
        <v>2978.5301697000814</v>
      </c>
      <c r="G769" s="293"/>
      <c r="H769" s="295" t="s">
        <v>119</v>
      </c>
    </row>
    <row r="770" spans="1:8" ht="15" customHeight="1" x14ac:dyDescent="0.25">
      <c r="A770" s="285"/>
      <c r="B770" s="297">
        <v>1391</v>
      </c>
      <c r="C770" s="293"/>
      <c r="D770" s="287" t="s">
        <v>1992</v>
      </c>
      <c r="E770" s="295" t="s">
        <v>118</v>
      </c>
      <c r="F770" s="294">
        <f>VLOOKUP(E770,IN_01_26!$B$8:$E$635,4,FALSE)</f>
        <v>2039.5474243136941</v>
      </c>
      <c r="G770" s="293"/>
      <c r="H770" s="295" t="s">
        <v>117</v>
      </c>
    </row>
    <row r="771" spans="1:8" ht="15" customHeight="1" x14ac:dyDescent="0.25">
      <c r="A771" s="286"/>
      <c r="B771" s="319" t="s">
        <v>116</v>
      </c>
      <c r="C771" s="319"/>
      <c r="D771" s="319"/>
      <c r="E771" s="295" t="s">
        <v>7</v>
      </c>
      <c r="F771" s="294" t="s">
        <v>6</v>
      </c>
      <c r="G771" s="296"/>
      <c r="H771" s="295" t="s">
        <v>5</v>
      </c>
    </row>
    <row r="772" spans="1:8" x14ac:dyDescent="0.25">
      <c r="A772" s="285"/>
      <c r="B772" s="297">
        <v>137</v>
      </c>
      <c r="C772" s="293"/>
      <c r="D772" s="287" t="s">
        <v>1863</v>
      </c>
      <c r="E772" s="295" t="s">
        <v>115</v>
      </c>
      <c r="F772" s="294">
        <f>VLOOKUP(E772,IN_01_26!$B$8:$E$635,4,FALSE)</f>
        <v>111667457.56278197</v>
      </c>
      <c r="G772" s="293"/>
      <c r="H772" s="295" t="s">
        <v>2</v>
      </c>
    </row>
    <row r="773" spans="1:8" x14ac:dyDescent="0.25">
      <c r="A773" s="285"/>
      <c r="B773" s="297"/>
      <c r="C773" s="293"/>
      <c r="D773" s="287" t="s">
        <v>1863</v>
      </c>
      <c r="E773" s="295" t="s">
        <v>113</v>
      </c>
      <c r="F773" s="294">
        <f>VLOOKUP(E773,IN_01_26!$B$8:$E$635,4,FALSE)</f>
        <v>95149.113555093369</v>
      </c>
      <c r="G773" s="293"/>
      <c r="H773" s="295" t="s">
        <v>52</v>
      </c>
    </row>
    <row r="774" spans="1:8" ht="15" customHeight="1" x14ac:dyDescent="0.25">
      <c r="A774" s="286"/>
      <c r="B774" s="319" t="s">
        <v>112</v>
      </c>
      <c r="C774" s="319"/>
      <c r="D774" s="319"/>
      <c r="E774" s="295" t="s">
        <v>7</v>
      </c>
      <c r="F774" s="294" t="s">
        <v>6</v>
      </c>
      <c r="G774" s="296"/>
      <c r="H774" s="295" t="s">
        <v>5</v>
      </c>
    </row>
    <row r="775" spans="1:8" x14ac:dyDescent="0.25">
      <c r="A775" s="285"/>
      <c r="B775" s="297">
        <v>1288</v>
      </c>
      <c r="C775" s="293"/>
      <c r="D775" s="287" t="s">
        <v>1411</v>
      </c>
      <c r="E775" s="295" t="s">
        <v>111</v>
      </c>
      <c r="F775" s="294">
        <f>VLOOKUP(E775,IN_01_26!$B$8:$E$635,4,FALSE)</f>
        <v>134905966.91454974</v>
      </c>
      <c r="G775" s="293"/>
      <c r="H775" s="295" t="s">
        <v>2</v>
      </c>
    </row>
    <row r="776" spans="1:8" x14ac:dyDescent="0.25">
      <c r="A776" s="285"/>
      <c r="B776" s="297">
        <v>1289</v>
      </c>
      <c r="C776" s="293"/>
      <c r="D776" s="287" t="s">
        <v>1412</v>
      </c>
      <c r="E776" s="295" t="s">
        <v>110</v>
      </c>
      <c r="F776" s="294">
        <f>VLOOKUP(E776,IN_01_26!$B$8:$E$635,4,FALSE)</f>
        <v>193992664.3613008</v>
      </c>
      <c r="G776" s="293"/>
      <c r="H776" s="295" t="s">
        <v>2</v>
      </c>
    </row>
    <row r="777" spans="1:8" x14ac:dyDescent="0.25">
      <c r="A777" s="285"/>
      <c r="B777" s="297">
        <v>1290</v>
      </c>
      <c r="C777" s="293"/>
      <c r="D777" s="287" t="s">
        <v>1413</v>
      </c>
      <c r="E777" s="295" t="s">
        <v>109</v>
      </c>
      <c r="F777" s="294">
        <f>VLOOKUP(E777,IN_01_26!$B$8:$E$635,4,FALSE)</f>
        <v>139267864.62425604</v>
      </c>
      <c r="G777" s="293"/>
      <c r="H777" s="295" t="s">
        <v>2</v>
      </c>
    </row>
    <row r="778" spans="1:8" ht="15" customHeight="1" x14ac:dyDescent="0.25">
      <c r="A778" s="286"/>
      <c r="B778" s="319" t="s">
        <v>108</v>
      </c>
      <c r="C778" s="319"/>
      <c r="D778" s="319"/>
      <c r="E778" s="295" t="s">
        <v>7</v>
      </c>
      <c r="F778" s="294" t="s">
        <v>6</v>
      </c>
      <c r="G778" s="296"/>
      <c r="H778" s="295" t="s">
        <v>5</v>
      </c>
    </row>
    <row r="779" spans="1:8" ht="26.25" customHeight="1" x14ac:dyDescent="0.25">
      <c r="A779" s="285"/>
      <c r="B779" s="297">
        <v>110</v>
      </c>
      <c r="C779" s="293"/>
      <c r="D779" s="287" t="s">
        <v>1387</v>
      </c>
      <c r="E779" s="295" t="s">
        <v>107</v>
      </c>
      <c r="F779" s="294">
        <f>VLOOKUP(E779,IN_01_26!$B$8:$E$635,4,FALSE)</f>
        <v>1696466.7350762924</v>
      </c>
      <c r="G779" s="293"/>
      <c r="H779" s="295" t="s">
        <v>2</v>
      </c>
    </row>
    <row r="780" spans="1:8" x14ac:dyDescent="0.25">
      <c r="A780" s="285"/>
      <c r="B780" s="297">
        <v>735</v>
      </c>
      <c r="C780" s="293"/>
      <c r="D780" s="287" t="s">
        <v>1409</v>
      </c>
      <c r="E780" s="295" t="s">
        <v>106</v>
      </c>
      <c r="F780" s="294">
        <f>VLOOKUP(E780,IN_01_26!$B$8:$E$635,4,FALSE)</f>
        <v>228151.9846740317</v>
      </c>
      <c r="G780" s="293"/>
      <c r="H780" s="295" t="s">
        <v>2</v>
      </c>
    </row>
    <row r="781" spans="1:8" x14ac:dyDescent="0.25">
      <c r="A781" s="285"/>
      <c r="B781" s="297">
        <v>738</v>
      </c>
      <c r="C781" s="293"/>
      <c r="D781" s="287" t="s">
        <v>1884</v>
      </c>
      <c r="E781" s="295" t="s">
        <v>105</v>
      </c>
      <c r="F781" s="294">
        <f>VLOOKUP(E781,IN_01_26!$B$8:$E$635,4,FALSE)</f>
        <v>79112.189497402971</v>
      </c>
      <c r="G781" s="293"/>
      <c r="H781" s="295" t="s">
        <v>2</v>
      </c>
    </row>
    <row r="782" spans="1:8" x14ac:dyDescent="0.25">
      <c r="A782" s="285"/>
      <c r="B782" s="297">
        <v>740</v>
      </c>
      <c r="C782" s="293"/>
      <c r="D782" s="287" t="s">
        <v>1993</v>
      </c>
      <c r="E782" s="295" t="s">
        <v>104</v>
      </c>
      <c r="F782" s="294">
        <f>VLOOKUP(E782,IN_01_26!$B$8:$E$635,4,FALSE)</f>
        <v>6801519.0985564897</v>
      </c>
      <c r="G782" s="293"/>
      <c r="H782" s="295" t="s">
        <v>2</v>
      </c>
    </row>
    <row r="783" spans="1:8" ht="26.25" customHeight="1" x14ac:dyDescent="0.25">
      <c r="A783" s="286"/>
      <c r="B783" s="319" t="s">
        <v>103</v>
      </c>
      <c r="C783" s="319"/>
      <c r="D783" s="319"/>
      <c r="E783" s="295" t="s">
        <v>7</v>
      </c>
      <c r="F783" s="294" t="s">
        <v>6</v>
      </c>
      <c r="G783" s="296"/>
      <c r="H783" s="295" t="s">
        <v>5</v>
      </c>
    </row>
    <row r="784" spans="1:8" x14ac:dyDescent="0.25">
      <c r="A784" s="285"/>
      <c r="B784" s="297">
        <v>150</v>
      </c>
      <c r="C784" s="293"/>
      <c r="D784" s="287" t="s">
        <v>1414</v>
      </c>
      <c r="E784" s="295" t="s">
        <v>102</v>
      </c>
      <c r="F784" s="294">
        <f>VLOOKUP(E784,IN_01_26!$B$8:$E$635,4,FALSE)</f>
        <v>254687.14220605738</v>
      </c>
      <c r="G784" s="293"/>
      <c r="H784" s="295" t="s">
        <v>2</v>
      </c>
    </row>
    <row r="785" spans="1:9" ht="15" customHeight="1" x14ac:dyDescent="0.25">
      <c r="A785" s="286"/>
      <c r="B785" s="319" t="s">
        <v>2019</v>
      </c>
      <c r="C785" s="319"/>
      <c r="D785" s="319"/>
      <c r="E785" s="295" t="s">
        <v>7</v>
      </c>
      <c r="F785" s="294" t="s">
        <v>6</v>
      </c>
      <c r="G785" s="296"/>
      <c r="H785" s="295" t="s">
        <v>5</v>
      </c>
    </row>
    <row r="786" spans="1:9" x14ac:dyDescent="0.25">
      <c r="A786" s="285"/>
      <c r="B786" s="297">
        <v>83</v>
      </c>
      <c r="C786" s="293"/>
      <c r="D786" s="287" t="s">
        <v>1994</v>
      </c>
      <c r="E786" s="295" t="s">
        <v>101</v>
      </c>
      <c r="F786" s="294">
        <f>VLOOKUP(E786,IN_01_26!$B$8:$E$635,4,FALSE)</f>
        <v>206082.57662352908</v>
      </c>
      <c r="G786" s="293"/>
      <c r="H786" s="295" t="s">
        <v>52</v>
      </c>
      <c r="I786" t="s">
        <v>1171</v>
      </c>
    </row>
    <row r="787" spans="1:9" ht="26.25" customHeight="1" x14ac:dyDescent="0.25">
      <c r="A787" s="286"/>
      <c r="B787" s="319" t="s">
        <v>100</v>
      </c>
      <c r="C787" s="319"/>
      <c r="D787" s="319"/>
      <c r="E787" s="295" t="s">
        <v>7</v>
      </c>
      <c r="F787" s="294" t="s">
        <v>6</v>
      </c>
      <c r="G787" s="296"/>
      <c r="H787" s="295" t="s">
        <v>5</v>
      </c>
    </row>
    <row r="788" spans="1:9" x14ac:dyDescent="0.25">
      <c r="A788" s="285"/>
      <c r="B788" s="297">
        <v>114</v>
      </c>
      <c r="C788" s="293"/>
      <c r="D788" s="287" t="s">
        <v>1388</v>
      </c>
      <c r="E788" s="295" t="s">
        <v>99</v>
      </c>
      <c r="F788" s="294">
        <f>VLOOKUP(E788,IN_01_26!$B$8:$E$635,4,FALSE)</f>
        <v>47300505.824254341</v>
      </c>
      <c r="G788" s="293"/>
      <c r="H788" s="295" t="s">
        <v>2</v>
      </c>
    </row>
    <row r="789" spans="1:9" ht="15" customHeight="1" x14ac:dyDescent="0.25">
      <c r="A789" s="286"/>
      <c r="B789" s="319" t="s">
        <v>98</v>
      </c>
      <c r="C789" s="319"/>
      <c r="D789" s="319"/>
      <c r="E789" s="295" t="s">
        <v>7</v>
      </c>
      <c r="F789" s="294" t="s">
        <v>6</v>
      </c>
      <c r="G789" s="296"/>
      <c r="H789" s="295" t="s">
        <v>5</v>
      </c>
    </row>
    <row r="790" spans="1:9" x14ac:dyDescent="0.25">
      <c r="A790" s="285"/>
      <c r="B790" s="297">
        <v>72</v>
      </c>
      <c r="C790" s="293"/>
      <c r="D790" s="287" t="s">
        <v>1995</v>
      </c>
      <c r="E790" s="295" t="s">
        <v>96</v>
      </c>
      <c r="F790" s="294">
        <f>VLOOKUP(E790,IN_01_26!$B$8:$E$635,4,FALSE)</f>
        <v>1099250609.7193024</v>
      </c>
      <c r="G790" s="293"/>
      <c r="H790" s="295" t="s">
        <v>2</v>
      </c>
    </row>
    <row r="791" spans="1:9" x14ac:dyDescent="0.25">
      <c r="A791" s="285"/>
      <c r="B791" s="297">
        <v>73</v>
      </c>
      <c r="C791" s="293"/>
      <c r="D791" s="287" t="s">
        <v>1996</v>
      </c>
      <c r="E791" s="295" t="s">
        <v>95</v>
      </c>
      <c r="F791" s="294">
        <f>VLOOKUP(E791,IN_01_26!$B$8:$E$635,4,FALSE)</f>
        <v>226337.02790871344</v>
      </c>
      <c r="G791" s="293"/>
      <c r="H791" s="295" t="s">
        <v>52</v>
      </c>
    </row>
    <row r="792" spans="1:9" ht="26.25" customHeight="1" x14ac:dyDescent="0.25">
      <c r="A792" s="286"/>
      <c r="B792" s="319" t="s">
        <v>94</v>
      </c>
      <c r="C792" s="319"/>
      <c r="D792" s="319"/>
      <c r="E792" s="295" t="s">
        <v>7</v>
      </c>
      <c r="F792" s="294" t="s">
        <v>6</v>
      </c>
      <c r="G792" s="296"/>
      <c r="H792" s="295" t="s">
        <v>5</v>
      </c>
    </row>
    <row r="793" spans="1:9" x14ac:dyDescent="0.25">
      <c r="A793" s="285"/>
      <c r="B793" s="297">
        <v>118</v>
      </c>
      <c r="C793" s="293"/>
      <c r="D793" s="287" t="s">
        <v>1997</v>
      </c>
      <c r="E793" s="295" t="s">
        <v>93</v>
      </c>
      <c r="F793" s="294">
        <f>VLOOKUP(E793,IN_01_26!$B$8:$E$635,4,FALSE)</f>
        <v>22878468.681161202</v>
      </c>
      <c r="G793" s="293"/>
      <c r="H793" s="295" t="s">
        <v>2</v>
      </c>
    </row>
    <row r="794" spans="1:9" x14ac:dyDescent="0.25">
      <c r="A794" s="285"/>
      <c r="B794" s="297">
        <v>120</v>
      </c>
      <c r="C794" s="293"/>
      <c r="D794" s="287" t="s">
        <v>1998</v>
      </c>
      <c r="E794" s="295" t="s">
        <v>92</v>
      </c>
      <c r="F794" s="294">
        <f>VLOOKUP(E794,IN_01_26!$B$8:$E$635,4,FALSE)</f>
        <v>74914007.666095331</v>
      </c>
      <c r="G794" s="293"/>
      <c r="H794" s="295" t="s">
        <v>2</v>
      </c>
    </row>
    <row r="795" spans="1:9" ht="26.25" customHeight="1" x14ac:dyDescent="0.25">
      <c r="A795" s="286"/>
      <c r="B795" s="319" t="s">
        <v>91</v>
      </c>
      <c r="C795" s="319"/>
      <c r="D795" s="319"/>
      <c r="E795" s="295" t="s">
        <v>7</v>
      </c>
      <c r="F795" s="294" t="s">
        <v>6</v>
      </c>
      <c r="G795" s="296"/>
      <c r="H795" s="295" t="s">
        <v>5</v>
      </c>
    </row>
    <row r="796" spans="1:9" x14ac:dyDescent="0.25">
      <c r="A796" s="285"/>
      <c r="B796" s="297">
        <v>76</v>
      </c>
      <c r="C796" s="293"/>
      <c r="D796" s="287" t="s">
        <v>1364</v>
      </c>
      <c r="E796" s="295" t="s">
        <v>90</v>
      </c>
      <c r="F796" s="294">
        <f>VLOOKUP(E796,IN_01_26!$B$8:$E$635,4,FALSE)</f>
        <v>1261915794.5326059</v>
      </c>
      <c r="G796" s="293"/>
      <c r="H796" s="295" t="s">
        <v>2</v>
      </c>
    </row>
    <row r="797" spans="1:9" x14ac:dyDescent="0.25">
      <c r="A797" s="285"/>
      <c r="B797" s="297">
        <v>77</v>
      </c>
      <c r="C797" s="293"/>
      <c r="D797" s="287" t="s">
        <v>1364</v>
      </c>
      <c r="E797" s="295" t="s">
        <v>88</v>
      </c>
      <c r="F797" s="294">
        <f>VLOOKUP(E797,IN_01_26!$B$8:$E$635,4,FALSE)</f>
        <v>223661.8335035574</v>
      </c>
      <c r="G797" s="293"/>
      <c r="H797" s="295" t="s">
        <v>52</v>
      </c>
    </row>
    <row r="798" spans="1:9" ht="15" customHeight="1" x14ac:dyDescent="0.25">
      <c r="A798" s="286"/>
      <c r="B798" s="319" t="s">
        <v>87</v>
      </c>
      <c r="C798" s="319"/>
      <c r="D798" s="319"/>
      <c r="E798" s="295" t="s">
        <v>7</v>
      </c>
      <c r="F798" s="294" t="s">
        <v>6</v>
      </c>
      <c r="G798" s="296"/>
      <c r="H798" s="295" t="s">
        <v>5</v>
      </c>
    </row>
    <row r="799" spans="1:9" ht="26.25" customHeight="1" x14ac:dyDescent="0.25">
      <c r="A799" s="285"/>
      <c r="B799" s="297">
        <v>94</v>
      </c>
      <c r="C799" s="293"/>
      <c r="D799" s="287" t="s">
        <v>1999</v>
      </c>
      <c r="E799" s="295" t="s">
        <v>1845</v>
      </c>
      <c r="F799" s="294">
        <f>VLOOKUP(E799,IN_01_26!$B$8:$E$635,4,FALSE)</f>
        <v>7773760.0234467406</v>
      </c>
      <c r="G799" s="293"/>
      <c r="H799" s="295" t="s">
        <v>2</v>
      </c>
    </row>
    <row r="800" spans="1:9" ht="15" customHeight="1" x14ac:dyDescent="0.25">
      <c r="A800" s="286"/>
      <c r="B800" s="319" t="s">
        <v>86</v>
      </c>
      <c r="C800" s="319"/>
      <c r="D800" s="319"/>
      <c r="E800" s="295" t="s">
        <v>7</v>
      </c>
      <c r="F800" s="294" t="s">
        <v>6</v>
      </c>
      <c r="G800" s="296"/>
      <c r="H800" s="295" t="s">
        <v>5</v>
      </c>
    </row>
    <row r="801" spans="1:9" x14ac:dyDescent="0.25">
      <c r="A801" s="285"/>
      <c r="B801" s="297">
        <v>84</v>
      </c>
      <c r="C801" s="293"/>
      <c r="D801" s="287" t="s">
        <v>1372</v>
      </c>
      <c r="E801" s="295" t="s">
        <v>85</v>
      </c>
      <c r="F801" s="294">
        <f>VLOOKUP(E801,IN_01_26!$B$8:$E$635,4,FALSE)</f>
        <v>298190808.20853132</v>
      </c>
      <c r="G801" s="293"/>
      <c r="H801" s="295" t="s">
        <v>2</v>
      </c>
    </row>
    <row r="802" spans="1:9" x14ac:dyDescent="0.25">
      <c r="A802" s="285"/>
      <c r="B802" s="297">
        <v>85</v>
      </c>
      <c r="C802" s="293"/>
      <c r="D802" s="287" t="s">
        <v>2000</v>
      </c>
      <c r="E802" s="295" t="s">
        <v>83</v>
      </c>
      <c r="F802" s="294">
        <f>VLOOKUP(E802,IN_01_26!$B$8:$E$635,4,FALSE)</f>
        <v>69619.256866581389</v>
      </c>
      <c r="G802" s="293"/>
      <c r="H802" s="295" t="s">
        <v>52</v>
      </c>
    </row>
    <row r="803" spans="1:9" ht="26.25" customHeight="1" x14ac:dyDescent="0.25">
      <c r="A803" s="285"/>
      <c r="B803" s="297">
        <v>135</v>
      </c>
      <c r="C803" s="293"/>
      <c r="D803" s="287" t="s">
        <v>1397</v>
      </c>
      <c r="E803" s="295" t="s">
        <v>1847</v>
      </c>
      <c r="F803" s="294">
        <f>VLOOKUP(E803,IN_01_26!$B$8:$E$635,4,FALSE)</f>
        <v>2297964591.0721316</v>
      </c>
      <c r="G803" s="293"/>
      <c r="H803" s="295" t="s">
        <v>2</v>
      </c>
    </row>
    <row r="804" spans="1:9" ht="15" customHeight="1" x14ac:dyDescent="0.25">
      <c r="A804" s="286"/>
      <c r="B804" s="319" t="s">
        <v>82</v>
      </c>
      <c r="C804" s="319"/>
      <c r="D804" s="319"/>
      <c r="E804" s="295" t="s">
        <v>7</v>
      </c>
      <c r="F804" s="294" t="s">
        <v>6</v>
      </c>
      <c r="G804" s="296"/>
      <c r="H804" s="295" t="s">
        <v>5</v>
      </c>
    </row>
    <row r="805" spans="1:9" ht="26.25" customHeight="1" x14ac:dyDescent="0.25">
      <c r="A805" s="285"/>
      <c r="B805" s="297">
        <v>129</v>
      </c>
      <c r="C805" s="293"/>
      <c r="D805" s="287" t="s">
        <v>2036</v>
      </c>
      <c r="E805" s="295" t="s">
        <v>81</v>
      </c>
      <c r="F805" s="294">
        <f>VLOOKUP(E805,IN_01_26!$B$8:$E$635,4,FALSE)</f>
        <v>32733486.389210146</v>
      </c>
      <c r="G805" s="293"/>
      <c r="H805" s="295" t="s">
        <v>2</v>
      </c>
    </row>
    <row r="806" spans="1:9" ht="15" customHeight="1" x14ac:dyDescent="0.25">
      <c r="A806" s="286"/>
      <c r="B806" s="319" t="s">
        <v>80</v>
      </c>
      <c r="C806" s="319"/>
      <c r="D806" s="319"/>
      <c r="E806" s="295" t="s">
        <v>7</v>
      </c>
      <c r="F806" s="294" t="s">
        <v>6</v>
      </c>
      <c r="G806" s="296"/>
      <c r="H806" s="295" t="s">
        <v>5</v>
      </c>
    </row>
    <row r="807" spans="1:9" ht="26.25" customHeight="1" x14ac:dyDescent="0.25">
      <c r="A807" s="285"/>
      <c r="B807" s="297">
        <v>96</v>
      </c>
      <c r="C807" s="293"/>
      <c r="D807" s="287" t="s">
        <v>2001</v>
      </c>
      <c r="E807" s="295" t="s">
        <v>79</v>
      </c>
      <c r="F807" s="294">
        <f>VLOOKUP(E807,IN_01_26!$B$8:$E$635,4,FALSE)</f>
        <v>24952475.842422605</v>
      </c>
      <c r="G807" s="293"/>
      <c r="H807" s="295" t="s">
        <v>2</v>
      </c>
    </row>
    <row r="808" spans="1:9" ht="15" customHeight="1" x14ac:dyDescent="0.25">
      <c r="A808" s="286"/>
      <c r="B808" s="319" t="s">
        <v>78</v>
      </c>
      <c r="C808" s="319"/>
      <c r="D808" s="319"/>
      <c r="E808" s="295" t="s">
        <v>7</v>
      </c>
      <c r="F808" s="294" t="s">
        <v>6</v>
      </c>
      <c r="G808" s="296"/>
      <c r="H808" s="295" t="s">
        <v>5</v>
      </c>
    </row>
    <row r="809" spans="1:9" x14ac:dyDescent="0.25">
      <c r="A809" s="285"/>
      <c r="B809" s="297">
        <v>70</v>
      </c>
      <c r="C809" s="293"/>
      <c r="D809" s="287" t="s">
        <v>2002</v>
      </c>
      <c r="E809" s="295" t="s">
        <v>77</v>
      </c>
      <c r="F809" s="294">
        <f>VLOOKUP(E809,IN_01_26!$B$8:$E$635,4,FALSE)</f>
        <v>829115858.09432864</v>
      </c>
      <c r="G809" s="293"/>
      <c r="H809" s="295" t="s">
        <v>2</v>
      </c>
    </row>
    <row r="810" spans="1:9" ht="15" customHeight="1" x14ac:dyDescent="0.25">
      <c r="A810" s="285"/>
      <c r="B810" s="297">
        <v>71</v>
      </c>
      <c r="C810" s="293"/>
      <c r="D810" s="287" t="s">
        <v>1358</v>
      </c>
      <c r="E810" s="295" t="s">
        <v>75</v>
      </c>
      <c r="F810" s="294">
        <f>VLOOKUP(E810,IN_01_26!$B$8:$E$635,4,FALSE)</f>
        <v>157138.15930562347</v>
      </c>
      <c r="G810" s="293"/>
      <c r="H810" s="295" t="s">
        <v>52</v>
      </c>
      <c r="I810" t="s">
        <v>1171</v>
      </c>
    </row>
    <row r="811" spans="1:9" x14ac:dyDescent="0.25">
      <c r="A811" s="285"/>
      <c r="B811" s="297">
        <v>141</v>
      </c>
      <c r="C811" s="293"/>
      <c r="D811" s="287" t="s">
        <v>2003</v>
      </c>
      <c r="E811" s="295" t="s">
        <v>74</v>
      </c>
      <c r="F811" s="294">
        <f>VLOOKUP(E811,IN_01_26!$B$8:$E$635,4,FALSE)</f>
        <v>758294983.1154182</v>
      </c>
      <c r="G811" s="293"/>
      <c r="H811" s="295" t="s">
        <v>2</v>
      </c>
    </row>
    <row r="812" spans="1:9" x14ac:dyDescent="0.25">
      <c r="A812" s="285"/>
      <c r="B812" s="297">
        <v>142</v>
      </c>
      <c r="C812" s="293"/>
      <c r="D812" s="287" t="s">
        <v>2003</v>
      </c>
      <c r="E812" s="295" t="s">
        <v>73</v>
      </c>
      <c r="F812" s="294">
        <f>VLOOKUP(E812,IN_01_26!$B$8:$E$635,4,FALSE)</f>
        <v>138140.14386758429</v>
      </c>
      <c r="G812" s="293"/>
      <c r="H812" s="295" t="s">
        <v>52</v>
      </c>
    </row>
    <row r="813" spans="1:9" ht="26.25" customHeight="1" x14ac:dyDescent="0.25">
      <c r="A813" s="285"/>
      <c r="B813" s="297">
        <v>726</v>
      </c>
      <c r="C813" s="293"/>
      <c r="D813" s="287" t="s">
        <v>1408</v>
      </c>
      <c r="E813" s="295" t="s">
        <v>72</v>
      </c>
      <c r="F813" s="294">
        <f>VLOOKUP(E813,IN_01_26!$B$8:$E$635,4,FALSE)</f>
        <v>1275490188.295007</v>
      </c>
      <c r="G813" s="293"/>
      <c r="H813" s="295" t="s">
        <v>2</v>
      </c>
    </row>
    <row r="814" spans="1:9" ht="15" customHeight="1" x14ac:dyDescent="0.25">
      <c r="A814" s="286"/>
      <c r="B814" s="319" t="s">
        <v>71</v>
      </c>
      <c r="C814" s="319"/>
      <c r="D814" s="319"/>
      <c r="E814" s="295" t="s">
        <v>7</v>
      </c>
      <c r="F814" s="294" t="s">
        <v>6</v>
      </c>
      <c r="G814" s="296"/>
      <c r="H814" s="295" t="s">
        <v>5</v>
      </c>
    </row>
    <row r="815" spans="1:9" x14ac:dyDescent="0.25">
      <c r="A815" s="285"/>
      <c r="B815" s="297">
        <v>78</v>
      </c>
      <c r="C815" s="293"/>
      <c r="D815" s="287" t="s">
        <v>1366</v>
      </c>
      <c r="E815" s="295" t="s">
        <v>70</v>
      </c>
      <c r="F815" s="294">
        <f>VLOOKUP(E815,IN_01_26!$B$8:$E$635,4,FALSE)</f>
        <v>407406707.47774446</v>
      </c>
      <c r="G815" s="293"/>
      <c r="H815" s="295" t="s">
        <v>2</v>
      </c>
    </row>
    <row r="816" spans="1:9" ht="26.25" customHeight="1" x14ac:dyDescent="0.25">
      <c r="A816" s="285"/>
      <c r="B816" s="297">
        <v>79</v>
      </c>
      <c r="C816" s="293"/>
      <c r="D816" s="287" t="s">
        <v>1366</v>
      </c>
      <c r="E816" s="295" t="s">
        <v>68</v>
      </c>
      <c r="F816" s="294">
        <f>VLOOKUP(E816,IN_01_26!$B$8:$E$635,4,FALSE)</f>
        <v>89137.024950262596</v>
      </c>
      <c r="G816" s="293"/>
      <c r="H816" s="295" t="s">
        <v>52</v>
      </c>
    </row>
    <row r="817" spans="1:8" x14ac:dyDescent="0.25">
      <c r="A817" s="285"/>
      <c r="B817" s="297">
        <v>80</v>
      </c>
      <c r="C817" s="293"/>
      <c r="D817" s="287" t="s">
        <v>1368</v>
      </c>
      <c r="E817" s="295" t="s">
        <v>67</v>
      </c>
      <c r="F817" s="294">
        <f>VLOOKUP(E817,IN_01_26!$B$8:$E$635,4,FALSE)</f>
        <v>960311986.87627792</v>
      </c>
      <c r="G817" s="293"/>
      <c r="H817" s="295" t="s">
        <v>2</v>
      </c>
    </row>
    <row r="818" spans="1:8" x14ac:dyDescent="0.25">
      <c r="A818" s="285"/>
      <c r="B818" s="297">
        <v>81</v>
      </c>
      <c r="C818" s="293"/>
      <c r="D818" s="287" t="s">
        <v>1368</v>
      </c>
      <c r="E818" s="295" t="s">
        <v>65</v>
      </c>
      <c r="F818" s="294">
        <f>VLOOKUP(E818,IN_01_26!$B$8:$E$635,4,FALSE)</f>
        <v>177951.94272845975</v>
      </c>
      <c r="G818" s="293"/>
      <c r="H818" s="295" t="s">
        <v>52</v>
      </c>
    </row>
    <row r="819" spans="1:8" x14ac:dyDescent="0.25">
      <c r="A819" s="285"/>
      <c r="B819" s="297">
        <v>98</v>
      </c>
      <c r="C819" s="293"/>
      <c r="D819" s="287" t="s">
        <v>1381</v>
      </c>
      <c r="E819" s="295" t="s">
        <v>64</v>
      </c>
      <c r="F819" s="294">
        <f>VLOOKUP(E819,IN_01_26!$B$8:$E$635,4,FALSE)</f>
        <v>50022123.152670115</v>
      </c>
      <c r="G819" s="293"/>
      <c r="H819" s="295" t="s">
        <v>2</v>
      </c>
    </row>
    <row r="820" spans="1:8" x14ac:dyDescent="0.25">
      <c r="A820" s="285"/>
      <c r="B820" s="297">
        <v>100</v>
      </c>
      <c r="C820" s="293"/>
      <c r="D820" s="287" t="s">
        <v>1382</v>
      </c>
      <c r="E820" s="295" t="s">
        <v>63</v>
      </c>
      <c r="F820" s="294">
        <f>VLOOKUP(E820,IN_01_26!$B$8:$E$635,4,FALSE)</f>
        <v>32494587.088382225</v>
      </c>
      <c r="G820" s="293"/>
      <c r="H820" s="295" t="s">
        <v>2</v>
      </c>
    </row>
    <row r="821" spans="1:8" x14ac:dyDescent="0.25">
      <c r="A821" s="285"/>
      <c r="B821" s="297">
        <v>102</v>
      </c>
      <c r="C821" s="293"/>
      <c r="D821" s="287" t="s">
        <v>1383</v>
      </c>
      <c r="E821" s="295" t="s">
        <v>62</v>
      </c>
      <c r="F821" s="294">
        <f>VLOOKUP(E821,IN_01_26!$B$8:$E$635,4,FALSE)</f>
        <v>46064885.179746047</v>
      </c>
      <c r="G821" s="293"/>
      <c r="H821" s="295" t="s">
        <v>2</v>
      </c>
    </row>
    <row r="822" spans="1:8" x14ac:dyDescent="0.25">
      <c r="A822" s="285"/>
      <c r="B822" s="297">
        <v>108</v>
      </c>
      <c r="C822" s="293"/>
      <c r="D822" s="287" t="s">
        <v>1386</v>
      </c>
      <c r="E822" s="295" t="s">
        <v>61</v>
      </c>
      <c r="F822" s="294">
        <f>VLOOKUP(E822,IN_01_26!$B$8:$E$635,4,FALSE)</f>
        <v>3858659.8857356696</v>
      </c>
      <c r="G822" s="293"/>
      <c r="H822" s="295" t="s">
        <v>2</v>
      </c>
    </row>
    <row r="823" spans="1:8" x14ac:dyDescent="0.25">
      <c r="A823" s="285"/>
      <c r="B823" s="297">
        <v>133</v>
      </c>
      <c r="C823" s="293"/>
      <c r="D823" s="287" t="s">
        <v>1396</v>
      </c>
      <c r="E823" s="295" t="s">
        <v>60</v>
      </c>
      <c r="F823" s="294">
        <f>VLOOKUP(E823,IN_01_26!$B$8:$E$635,4,FALSE)</f>
        <v>8387346.4443663014</v>
      </c>
      <c r="G823" s="293"/>
      <c r="H823" s="295" t="s">
        <v>2</v>
      </c>
    </row>
    <row r="824" spans="1:8" x14ac:dyDescent="0.25">
      <c r="A824" s="285"/>
      <c r="B824" s="297">
        <v>806</v>
      </c>
      <c r="C824" s="293"/>
      <c r="D824" s="287" t="s">
        <v>1417</v>
      </c>
      <c r="E824" s="295" t="s">
        <v>59</v>
      </c>
      <c r="F824" s="294">
        <f>VLOOKUP(E824,IN_01_26!$B$8:$E$635,4,FALSE)</f>
        <v>665421464.18324649</v>
      </c>
      <c r="G824" s="293"/>
      <c r="H824" s="295" t="s">
        <v>2</v>
      </c>
    </row>
    <row r="825" spans="1:8" ht="15" customHeight="1" x14ac:dyDescent="0.25">
      <c r="A825" s="286"/>
      <c r="B825" s="319" t="s">
        <v>58</v>
      </c>
      <c r="C825" s="319"/>
      <c r="D825" s="319"/>
      <c r="E825" s="295" t="s">
        <v>7</v>
      </c>
      <c r="F825" s="294" t="s">
        <v>6</v>
      </c>
      <c r="G825" s="296"/>
      <c r="H825" s="295" t="s">
        <v>5</v>
      </c>
    </row>
    <row r="826" spans="1:8" x14ac:dyDescent="0.25">
      <c r="A826" s="285"/>
      <c r="B826" s="297">
        <v>104</v>
      </c>
      <c r="C826" s="293"/>
      <c r="D826" s="284" t="s">
        <v>2004</v>
      </c>
      <c r="E826" s="295" t="s">
        <v>1846</v>
      </c>
      <c r="F826" s="294">
        <f>VLOOKUP(E826,IN_01_26!$B$8:$E$635,4,FALSE)</f>
        <v>40587166.107495762</v>
      </c>
      <c r="G826" s="293"/>
      <c r="H826" s="295" t="s">
        <v>2</v>
      </c>
    </row>
    <row r="827" spans="1:8" ht="15" customHeight="1" x14ac:dyDescent="0.25">
      <c r="A827" s="286"/>
      <c r="B827" s="319" t="s">
        <v>57</v>
      </c>
      <c r="C827" s="319"/>
      <c r="D827" s="319"/>
      <c r="E827" s="295" t="s">
        <v>7</v>
      </c>
      <c r="F827" s="294" t="s">
        <v>6</v>
      </c>
      <c r="G827" s="296"/>
      <c r="H827" s="295" t="s">
        <v>5</v>
      </c>
    </row>
    <row r="828" spans="1:8" x14ac:dyDescent="0.25">
      <c r="A828" s="285"/>
      <c r="B828" s="297">
        <v>139</v>
      </c>
      <c r="C828" s="293"/>
      <c r="D828" s="284" t="s">
        <v>2005</v>
      </c>
      <c r="E828" s="295" t="s">
        <v>1848</v>
      </c>
      <c r="F828" s="294">
        <f>VLOOKUP(E828,IN_01_26!$B$8:$E$635,4,FALSE)</f>
        <v>1250252970.6179638</v>
      </c>
      <c r="G828" s="293"/>
      <c r="H828" s="295" t="s">
        <v>2</v>
      </c>
    </row>
    <row r="829" spans="1:8" ht="15" customHeight="1" x14ac:dyDescent="0.25">
      <c r="A829" s="286"/>
      <c r="B829" s="319" t="s">
        <v>56</v>
      </c>
      <c r="C829" s="319"/>
      <c r="D829" s="319"/>
      <c r="E829" s="295" t="s">
        <v>7</v>
      </c>
      <c r="F829" s="294" t="s">
        <v>6</v>
      </c>
      <c r="G829" s="296"/>
      <c r="H829" s="295" t="s">
        <v>5</v>
      </c>
    </row>
    <row r="830" spans="1:8" x14ac:dyDescent="0.25">
      <c r="A830" s="285"/>
      <c r="B830" s="297">
        <v>86</v>
      </c>
      <c r="C830" s="293"/>
      <c r="D830" s="287" t="s">
        <v>2006</v>
      </c>
      <c r="E830" s="295" t="s">
        <v>55</v>
      </c>
      <c r="F830" s="294">
        <f>VLOOKUP(E830,IN_01_26!$B$8:$E$635,4,FALSE)</f>
        <v>1076226271.4768438</v>
      </c>
      <c r="G830" s="293"/>
      <c r="H830" s="295" t="s">
        <v>2</v>
      </c>
    </row>
    <row r="831" spans="1:8" x14ac:dyDescent="0.25">
      <c r="A831" s="285"/>
      <c r="B831" s="297">
        <v>805</v>
      </c>
      <c r="C831" s="293"/>
      <c r="D831" s="287" t="s">
        <v>2037</v>
      </c>
      <c r="E831" s="295" t="s">
        <v>54</v>
      </c>
      <c r="F831" s="294">
        <f>VLOOKUP(E831,IN_01_26!$B$8:$E$635,4,FALSE)</f>
        <v>2254337485.3777976</v>
      </c>
      <c r="G831" s="293"/>
      <c r="H831" s="295" t="s">
        <v>2</v>
      </c>
    </row>
    <row r="832" spans="1:8" ht="26.25" customHeight="1" x14ac:dyDescent="0.25">
      <c r="A832" s="285"/>
      <c r="B832" s="297">
        <v>87</v>
      </c>
      <c r="C832" s="293"/>
      <c r="D832" s="287" t="s">
        <v>2006</v>
      </c>
      <c r="E832" s="295" t="s">
        <v>53</v>
      </c>
      <c r="F832" s="294">
        <f>VLOOKUP(E832,IN_01_26!$B$8:$E$635,4,FALSE)</f>
        <v>222734.07276070368</v>
      </c>
      <c r="G832" s="293"/>
      <c r="H832" s="295" t="s">
        <v>52</v>
      </c>
    </row>
    <row r="833" spans="1:8" x14ac:dyDescent="0.25">
      <c r="A833" s="285"/>
      <c r="B833" s="297">
        <v>807</v>
      </c>
      <c r="C833" s="293"/>
      <c r="D833" s="287" t="s">
        <v>1418</v>
      </c>
      <c r="E833" s="295" t="s">
        <v>51</v>
      </c>
      <c r="F833" s="294">
        <f>VLOOKUP(E833,IN_01_26!$B$8:$E$635,4,FALSE)</f>
        <v>1129422136.8530574</v>
      </c>
      <c r="G833" s="293"/>
      <c r="H833" s="295" t="s">
        <v>2</v>
      </c>
    </row>
    <row r="834" spans="1:8" ht="26.25" customHeight="1" x14ac:dyDescent="0.25">
      <c r="A834" s="286"/>
      <c r="B834" s="319" t="s">
        <v>50</v>
      </c>
      <c r="C834" s="319"/>
      <c r="D834" s="319"/>
      <c r="E834" s="295" t="s">
        <v>7</v>
      </c>
      <c r="F834" s="294" t="s">
        <v>6</v>
      </c>
      <c r="G834" s="296"/>
      <c r="H834" s="295" t="s">
        <v>5</v>
      </c>
    </row>
    <row r="835" spans="1:8" x14ac:dyDescent="0.25">
      <c r="A835" s="285"/>
      <c r="B835" s="297">
        <v>106</v>
      </c>
      <c r="C835" s="293"/>
      <c r="D835" s="284" t="s">
        <v>2007</v>
      </c>
      <c r="E835" s="295" t="s">
        <v>49</v>
      </c>
      <c r="F835" s="294">
        <f>VLOOKUP(E835,IN_01_26!$B$8:$E$635,4,FALSE)</f>
        <v>517034438.57794148</v>
      </c>
      <c r="G835" s="293"/>
      <c r="H835" s="295" t="s">
        <v>2</v>
      </c>
    </row>
    <row r="836" spans="1:8" ht="26.25" customHeight="1" x14ac:dyDescent="0.25">
      <c r="A836" s="321" t="s">
        <v>48</v>
      </c>
      <c r="B836" s="321"/>
      <c r="C836" s="321"/>
      <c r="D836" s="321"/>
      <c r="E836" s="321"/>
      <c r="F836" s="321"/>
      <c r="G836" s="321"/>
      <c r="H836" s="321"/>
    </row>
    <row r="837" spans="1:8" ht="18" customHeight="1" x14ac:dyDescent="0.25">
      <c r="A837" s="320" t="s">
        <v>47</v>
      </c>
      <c r="B837" s="320"/>
      <c r="C837" s="320"/>
      <c r="D837" s="320"/>
      <c r="E837" s="319"/>
      <c r="F837" s="319"/>
      <c r="G837" s="319"/>
      <c r="H837" s="319"/>
    </row>
    <row r="838" spans="1:8" ht="15" customHeight="1" x14ac:dyDescent="0.25">
      <c r="A838" s="286"/>
      <c r="B838" s="319" t="s">
        <v>46</v>
      </c>
      <c r="C838" s="319"/>
      <c r="D838" s="319"/>
      <c r="E838" s="295" t="s">
        <v>7</v>
      </c>
      <c r="F838" s="294" t="s">
        <v>6</v>
      </c>
      <c r="G838" s="296"/>
      <c r="H838" s="295" t="s">
        <v>5</v>
      </c>
    </row>
    <row r="839" spans="1:8" x14ac:dyDescent="0.25">
      <c r="A839" s="285"/>
      <c r="B839" s="297">
        <v>155</v>
      </c>
      <c r="C839" s="293"/>
      <c r="D839" s="284" t="s">
        <v>2008</v>
      </c>
      <c r="E839" s="295" t="s">
        <v>45</v>
      </c>
      <c r="F839" s="294">
        <f>VLOOKUP(E839,IN_01_26!$B$8:$E$635,4,FALSE)</f>
        <v>4990.3107897241925</v>
      </c>
      <c r="G839" s="293"/>
      <c r="H839" s="295" t="s">
        <v>3</v>
      </c>
    </row>
    <row r="840" spans="1:8" ht="15" customHeight="1" x14ac:dyDescent="0.25">
      <c r="A840" s="286"/>
      <c r="B840" s="319" t="s">
        <v>44</v>
      </c>
      <c r="C840" s="319"/>
      <c r="D840" s="319"/>
      <c r="E840" s="295" t="s">
        <v>7</v>
      </c>
      <c r="F840" s="294" t="s">
        <v>6</v>
      </c>
      <c r="G840" s="296"/>
      <c r="H840" s="295" t="s">
        <v>5</v>
      </c>
    </row>
    <row r="841" spans="1:8" x14ac:dyDescent="0.25">
      <c r="A841" s="285"/>
      <c r="B841" s="297">
        <v>152</v>
      </c>
      <c r="C841" s="293"/>
      <c r="D841" s="284" t="s">
        <v>1421</v>
      </c>
      <c r="E841" s="295" t="s">
        <v>43</v>
      </c>
      <c r="F841" s="294">
        <f>VLOOKUP(E841,IN_01_26!$B$8:$E$635,4,FALSE)</f>
        <v>1472.3809523809509</v>
      </c>
      <c r="G841" s="293"/>
      <c r="H841" s="295" t="s">
        <v>42</v>
      </c>
    </row>
    <row r="842" spans="1:8" ht="26.25" customHeight="1" x14ac:dyDescent="0.25">
      <c r="A842" s="286"/>
      <c r="B842" s="319" t="s">
        <v>41</v>
      </c>
      <c r="C842" s="319"/>
      <c r="D842" s="319"/>
      <c r="E842" s="295" t="s">
        <v>7</v>
      </c>
      <c r="F842" s="294" t="s">
        <v>6</v>
      </c>
      <c r="G842" s="296"/>
      <c r="H842" s="295" t="s">
        <v>5</v>
      </c>
    </row>
    <row r="843" spans="1:8" x14ac:dyDescent="0.25">
      <c r="A843" s="285"/>
      <c r="B843" s="297">
        <v>154</v>
      </c>
      <c r="C843" s="293"/>
      <c r="D843" s="284" t="s">
        <v>1423</v>
      </c>
      <c r="E843" s="295" t="s">
        <v>40</v>
      </c>
      <c r="F843" s="294">
        <f>VLOOKUP(E843,IN_01_26!$B$8:$E$635,4,FALSE)</f>
        <v>14314.359761194028</v>
      </c>
      <c r="G843" s="293"/>
      <c r="H843" s="295" t="s">
        <v>2</v>
      </c>
    </row>
    <row r="844" spans="1:8" ht="15" customHeight="1" x14ac:dyDescent="0.25">
      <c r="A844" s="286"/>
      <c r="B844" s="319" t="s">
        <v>39</v>
      </c>
      <c r="C844" s="319"/>
      <c r="D844" s="319"/>
      <c r="E844" s="295" t="s">
        <v>7</v>
      </c>
      <c r="F844" s="294" t="s">
        <v>6</v>
      </c>
      <c r="G844" s="296"/>
      <c r="H844" s="295" t="s">
        <v>5</v>
      </c>
    </row>
    <row r="845" spans="1:8" ht="30" customHeight="1" x14ac:dyDescent="0.25">
      <c r="A845" s="285"/>
      <c r="B845" s="297">
        <v>156</v>
      </c>
      <c r="C845" s="293"/>
      <c r="D845" s="287" t="s">
        <v>1425</v>
      </c>
      <c r="E845" s="295" t="s">
        <v>38</v>
      </c>
      <c r="F845" s="294">
        <f>VLOOKUP(E845,IN_01_26!$B$8:$E$635,4,FALSE)</f>
        <v>624276.20263798744</v>
      </c>
      <c r="G845" s="293"/>
      <c r="H845" s="295" t="s">
        <v>2</v>
      </c>
    </row>
    <row r="846" spans="1:8" ht="26.25" customHeight="1" x14ac:dyDescent="0.25">
      <c r="A846" s="285"/>
      <c r="B846" s="297">
        <v>157</v>
      </c>
      <c r="C846" s="293"/>
      <c r="D846" s="287" t="s">
        <v>1426</v>
      </c>
      <c r="E846" s="295" t="s">
        <v>37</v>
      </c>
      <c r="F846" s="294">
        <f>VLOOKUP(E846,IN_01_26!$B$8:$E$635,4,FALSE)</f>
        <v>703388.70304453559</v>
      </c>
      <c r="G846" s="293"/>
      <c r="H846" s="295" t="s">
        <v>2</v>
      </c>
    </row>
    <row r="847" spans="1:8" ht="26.25" customHeight="1" x14ac:dyDescent="0.25">
      <c r="A847" s="286"/>
      <c r="B847" s="319" t="s">
        <v>36</v>
      </c>
      <c r="C847" s="319"/>
      <c r="D847" s="319"/>
      <c r="E847" s="295" t="s">
        <v>7</v>
      </c>
      <c r="F847" s="294" t="s">
        <v>6</v>
      </c>
      <c r="G847" s="296"/>
      <c r="H847" s="295" t="s">
        <v>5</v>
      </c>
    </row>
    <row r="848" spans="1:8" x14ac:dyDescent="0.25">
      <c r="A848" s="285"/>
      <c r="B848" s="297">
        <v>151</v>
      </c>
      <c r="C848" s="293"/>
      <c r="D848" s="287" t="s">
        <v>2009</v>
      </c>
      <c r="E848" s="295" t="s">
        <v>35</v>
      </c>
      <c r="F848" s="294">
        <f>VLOOKUP(E848,IN_01_26!$B$8:$E$635,4,FALSE)</f>
        <v>31.641702712748774</v>
      </c>
      <c r="G848" s="293"/>
      <c r="H848" s="295" t="s">
        <v>33</v>
      </c>
    </row>
    <row r="849" spans="1:9" ht="26.25" customHeight="1" x14ac:dyDescent="0.25">
      <c r="A849" s="285"/>
      <c r="B849" s="297">
        <v>153</v>
      </c>
      <c r="C849" s="293"/>
      <c r="D849" s="287" t="s">
        <v>1422</v>
      </c>
      <c r="E849" s="295" t="s">
        <v>34</v>
      </c>
      <c r="F849" s="294">
        <f>VLOOKUP(E849,IN_01_26!$B$8:$E$635,4,FALSE)</f>
        <v>36.368726076375452</v>
      </c>
      <c r="G849" s="293"/>
      <c r="H849" s="295" t="s">
        <v>33</v>
      </c>
    </row>
    <row r="850" spans="1:9" x14ac:dyDescent="0.25">
      <c r="A850" s="190"/>
      <c r="B850" s="298"/>
      <c r="C850" s="298"/>
      <c r="D850" s="209"/>
      <c r="E850" s="298"/>
      <c r="F850" s="299"/>
      <c r="G850" s="298"/>
      <c r="H850" s="298"/>
    </row>
    <row r="851" spans="1:9" ht="26.25" customHeight="1" x14ac:dyDescent="0.25">
      <c r="A851" s="190"/>
      <c r="B851" s="298"/>
      <c r="C851" s="298"/>
      <c r="D851" s="209"/>
      <c r="E851" s="298"/>
      <c r="F851" s="300"/>
      <c r="G851" s="298"/>
      <c r="H851" s="298"/>
    </row>
    <row r="852" spans="1:9" x14ac:dyDescent="0.25">
      <c r="F852" s="302">
        <f>SUM(F6:F851)</f>
        <v>21916304196.099335</v>
      </c>
      <c r="I852" s="131"/>
    </row>
    <row r="853" spans="1:9" ht="26.25" customHeight="1" x14ac:dyDescent="0.25">
      <c r="F853" s="302">
        <f>F852/IN_01_26!E637</f>
        <v>1.0000000000000024</v>
      </c>
      <c r="H853" s="303"/>
    </row>
    <row r="856" spans="1:9" ht="26.25" customHeight="1" x14ac:dyDescent="0.25"/>
  </sheetData>
  <mergeCells count="247">
    <mergeCell ref="B52:D52"/>
    <mergeCell ref="B55:D55"/>
    <mergeCell ref="B57:D57"/>
    <mergeCell ref="A59:D59"/>
    <mergeCell ref="E59:H59"/>
    <mergeCell ref="A2:H2"/>
    <mergeCell ref="A3:H3"/>
    <mergeCell ref="A4:D4"/>
    <mergeCell ref="B5:D5"/>
    <mergeCell ref="B25:D25"/>
    <mergeCell ref="B34:D34"/>
    <mergeCell ref="B39:D39"/>
    <mergeCell ref="B43:D43"/>
    <mergeCell ref="B67:D67"/>
    <mergeCell ref="B69:D69"/>
    <mergeCell ref="B71:D71"/>
    <mergeCell ref="B77:D77"/>
    <mergeCell ref="B79:D79"/>
    <mergeCell ref="B60:D60"/>
    <mergeCell ref="B62:D62"/>
    <mergeCell ref="A64:D64"/>
    <mergeCell ref="E64:H64"/>
    <mergeCell ref="B65:D65"/>
    <mergeCell ref="B93:D93"/>
    <mergeCell ref="B97:D97"/>
    <mergeCell ref="A103:D103"/>
    <mergeCell ref="E103:H103"/>
    <mergeCell ref="B104:D104"/>
    <mergeCell ref="B81:D81"/>
    <mergeCell ref="B83:D83"/>
    <mergeCell ref="A87:D87"/>
    <mergeCell ref="E87:H87"/>
    <mergeCell ref="B88:D88"/>
    <mergeCell ref="E163:H163"/>
    <mergeCell ref="B115:D115"/>
    <mergeCell ref="B117:D117"/>
    <mergeCell ref="B126:D126"/>
    <mergeCell ref="A136:D136"/>
    <mergeCell ref="E136:H136"/>
    <mergeCell ref="A106:D106"/>
    <mergeCell ref="E106:H106"/>
    <mergeCell ref="B107:D107"/>
    <mergeCell ref="B110:D110"/>
    <mergeCell ref="A114:D114"/>
    <mergeCell ref="E114:H114"/>
    <mergeCell ref="B164:D164"/>
    <mergeCell ref="B172:D172"/>
    <mergeCell ref="B190:D190"/>
    <mergeCell ref="B200:D200"/>
    <mergeCell ref="B204:D204"/>
    <mergeCell ref="B137:D137"/>
    <mergeCell ref="B145:D145"/>
    <mergeCell ref="B160:D160"/>
    <mergeCell ref="A163:D163"/>
    <mergeCell ref="E230:H230"/>
    <mergeCell ref="B231:D231"/>
    <mergeCell ref="B236:D236"/>
    <mergeCell ref="A238:D238"/>
    <mergeCell ref="E238:H238"/>
    <mergeCell ref="B214:D214"/>
    <mergeCell ref="B217:D217"/>
    <mergeCell ref="B222:D222"/>
    <mergeCell ref="B228:D228"/>
    <mergeCell ref="A230:D230"/>
    <mergeCell ref="B278:D278"/>
    <mergeCell ref="B280:D280"/>
    <mergeCell ref="B282:D282"/>
    <mergeCell ref="B287:D287"/>
    <mergeCell ref="B290:D290"/>
    <mergeCell ref="B239:D239"/>
    <mergeCell ref="B242:D242"/>
    <mergeCell ref="B244:D244"/>
    <mergeCell ref="B271:D271"/>
    <mergeCell ref="B273:D273"/>
    <mergeCell ref="A311:D311"/>
    <mergeCell ref="E311:H311"/>
    <mergeCell ref="B312:D312"/>
    <mergeCell ref="B314:D314"/>
    <mergeCell ref="B317:D317"/>
    <mergeCell ref="B292:D292"/>
    <mergeCell ref="B294:D294"/>
    <mergeCell ref="A295:D295"/>
    <mergeCell ref="E295:H295"/>
    <mergeCell ref="B296:D296"/>
    <mergeCell ref="B330:D330"/>
    <mergeCell ref="B347:D347"/>
    <mergeCell ref="B350:D350"/>
    <mergeCell ref="B354:D354"/>
    <mergeCell ref="B356:D356"/>
    <mergeCell ref="B321:D321"/>
    <mergeCell ref="B323:D323"/>
    <mergeCell ref="A327:D327"/>
    <mergeCell ref="E327:H327"/>
    <mergeCell ref="B328:D328"/>
    <mergeCell ref="B370:D370"/>
    <mergeCell ref="B375:D375"/>
    <mergeCell ref="B377:D377"/>
    <mergeCell ref="A379:D379"/>
    <mergeCell ref="E379:H379"/>
    <mergeCell ref="A359:D359"/>
    <mergeCell ref="E359:H359"/>
    <mergeCell ref="B360:D360"/>
    <mergeCell ref="B362:D362"/>
    <mergeCell ref="B368:D368"/>
    <mergeCell ref="B401:D401"/>
    <mergeCell ref="B403:D403"/>
    <mergeCell ref="B415:D415"/>
    <mergeCell ref="A418:D418"/>
    <mergeCell ref="E418:H418"/>
    <mergeCell ref="B380:D380"/>
    <mergeCell ref="B391:D391"/>
    <mergeCell ref="B394:D394"/>
    <mergeCell ref="B396:D396"/>
    <mergeCell ref="B398:D398"/>
    <mergeCell ref="A431:D431"/>
    <mergeCell ref="E431:H431"/>
    <mergeCell ref="B432:D432"/>
    <mergeCell ref="B440:D440"/>
    <mergeCell ref="B479:D479"/>
    <mergeCell ref="B419:D419"/>
    <mergeCell ref="A422:D422"/>
    <mergeCell ref="E422:H422"/>
    <mergeCell ref="B423:D423"/>
    <mergeCell ref="B426:D426"/>
    <mergeCell ref="B488:D488"/>
    <mergeCell ref="B490:D490"/>
    <mergeCell ref="B492:D492"/>
    <mergeCell ref="B495:D495"/>
    <mergeCell ref="B497:D497"/>
    <mergeCell ref="A481:D481"/>
    <mergeCell ref="E481:H481"/>
    <mergeCell ref="B482:D482"/>
    <mergeCell ref="B485:D485"/>
    <mergeCell ref="A487:D487"/>
    <mergeCell ref="E487:H487"/>
    <mergeCell ref="B516:D516"/>
    <mergeCell ref="B521:D521"/>
    <mergeCell ref="B524:D524"/>
    <mergeCell ref="B526:D526"/>
    <mergeCell ref="A528:D528"/>
    <mergeCell ref="B500:D500"/>
    <mergeCell ref="B505:D505"/>
    <mergeCell ref="B508:D508"/>
    <mergeCell ref="B510:D510"/>
    <mergeCell ref="B513:D513"/>
    <mergeCell ref="B541:D541"/>
    <mergeCell ref="B544:D544"/>
    <mergeCell ref="B547:D547"/>
    <mergeCell ref="B549:D549"/>
    <mergeCell ref="B551:D551"/>
    <mergeCell ref="E528:H528"/>
    <mergeCell ref="B529:D529"/>
    <mergeCell ref="B533:D533"/>
    <mergeCell ref="B536:D536"/>
    <mergeCell ref="A540:D540"/>
    <mergeCell ref="E540:H540"/>
    <mergeCell ref="E582:H582"/>
    <mergeCell ref="B562:D562"/>
    <mergeCell ref="B564:D564"/>
    <mergeCell ref="B569:D569"/>
    <mergeCell ref="B571:D571"/>
    <mergeCell ref="B573:D573"/>
    <mergeCell ref="B554:D554"/>
    <mergeCell ref="B556:D556"/>
    <mergeCell ref="B558:D558"/>
    <mergeCell ref="B560:D560"/>
    <mergeCell ref="B583:D583"/>
    <mergeCell ref="B585:D585"/>
    <mergeCell ref="B608:D608"/>
    <mergeCell ref="B642:D642"/>
    <mergeCell ref="B644:D644"/>
    <mergeCell ref="B575:D575"/>
    <mergeCell ref="B578:D578"/>
    <mergeCell ref="B580:D580"/>
    <mergeCell ref="A582:D582"/>
    <mergeCell ref="B672:D672"/>
    <mergeCell ref="B674:D674"/>
    <mergeCell ref="B677:D677"/>
    <mergeCell ref="A679:D679"/>
    <mergeCell ref="E679:H679"/>
    <mergeCell ref="B647:D647"/>
    <mergeCell ref="B652:D652"/>
    <mergeCell ref="B654:D654"/>
    <mergeCell ref="B664:D664"/>
    <mergeCell ref="B666:D666"/>
    <mergeCell ref="B689:D689"/>
    <mergeCell ref="B692:D692"/>
    <mergeCell ref="A695:D695"/>
    <mergeCell ref="E695:H695"/>
    <mergeCell ref="B696:D696"/>
    <mergeCell ref="B680:D680"/>
    <mergeCell ref="B683:D683"/>
    <mergeCell ref="B685:D685"/>
    <mergeCell ref="A688:D688"/>
    <mergeCell ref="E688:H688"/>
    <mergeCell ref="B708:D708"/>
    <mergeCell ref="B710:D710"/>
    <mergeCell ref="B712:D712"/>
    <mergeCell ref="B714:D714"/>
    <mergeCell ref="B717:D717"/>
    <mergeCell ref="B698:D698"/>
    <mergeCell ref="B700:D700"/>
    <mergeCell ref="A706:H706"/>
    <mergeCell ref="A707:D707"/>
    <mergeCell ref="E707:H707"/>
    <mergeCell ref="B725:D725"/>
    <mergeCell ref="B728:D728"/>
    <mergeCell ref="B730:D730"/>
    <mergeCell ref="B732:D732"/>
    <mergeCell ref="B734:D734"/>
    <mergeCell ref="B719:D719"/>
    <mergeCell ref="B721:D721"/>
    <mergeCell ref="A723:H723"/>
    <mergeCell ref="A724:D724"/>
    <mergeCell ref="E724:H724"/>
    <mergeCell ref="B771:D771"/>
    <mergeCell ref="B774:D774"/>
    <mergeCell ref="B778:D778"/>
    <mergeCell ref="B783:D783"/>
    <mergeCell ref="B785:D785"/>
    <mergeCell ref="B743:D743"/>
    <mergeCell ref="B745:D745"/>
    <mergeCell ref="B758:D758"/>
    <mergeCell ref="B762:D762"/>
    <mergeCell ref="B766:D766"/>
    <mergeCell ref="B800:D800"/>
    <mergeCell ref="B804:D804"/>
    <mergeCell ref="B806:D806"/>
    <mergeCell ref="B808:D808"/>
    <mergeCell ref="B814:D814"/>
    <mergeCell ref="B787:D787"/>
    <mergeCell ref="B789:D789"/>
    <mergeCell ref="B792:D792"/>
    <mergeCell ref="B795:D795"/>
    <mergeCell ref="B798:D798"/>
    <mergeCell ref="B844:D844"/>
    <mergeCell ref="B847:D847"/>
    <mergeCell ref="A837:D837"/>
    <mergeCell ref="E837:H837"/>
    <mergeCell ref="B838:D838"/>
    <mergeCell ref="B840:D840"/>
    <mergeCell ref="B842:D842"/>
    <mergeCell ref="B825:D825"/>
    <mergeCell ref="B827:D827"/>
    <mergeCell ref="B829:D829"/>
    <mergeCell ref="B834:D834"/>
    <mergeCell ref="A836:H8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tToHeight="0" orientation="portrait" verticalDpi="300" r:id="rId1"/>
  <headerFooter>
    <oddHeader>&amp;L&amp;"Arial,Negrita"&amp;10DISPOSICIÓN UCC N°016/26
&amp;11ANEXO I &amp;R&amp;"-,Cursiva"&amp;10“Gral. Martín Miguel de Güemes Héroe de la Nación Argentina”</oddHeader>
    <oddFooter xml:space="preserve">&amp;CENERO 2026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J252"/>
  <sheetViews>
    <sheetView workbookViewId="0">
      <selection activeCell="A2" sqref="A2:J2"/>
    </sheetView>
  </sheetViews>
  <sheetFormatPr baseColWidth="10" defaultRowHeight="12.75" x14ac:dyDescent="0.2"/>
  <cols>
    <col min="1" max="1" width="3.7109375" style="51" customWidth="1"/>
    <col min="2" max="2" width="9.85546875" style="51" customWidth="1"/>
    <col min="3" max="7" width="10.7109375" style="52" customWidth="1"/>
    <col min="8" max="8" width="7.42578125" style="51" bestFit="1" customWidth="1"/>
    <col min="9" max="9" width="13" style="214" customWidth="1"/>
    <col min="10" max="10" width="1.42578125" style="52" customWidth="1"/>
    <col min="11" max="16384" width="11.42578125" style="52"/>
  </cols>
  <sheetData>
    <row r="1" spans="1:10" ht="69.75" customHeight="1" x14ac:dyDescent="0.2"/>
    <row r="2" spans="1:10" customFormat="1" ht="33.75" customHeight="1" x14ac:dyDescent="0.35">
      <c r="A2" s="311" t="str">
        <f>'PT ORGANISMOS'!A2</f>
        <v>Precios de ENERO 2026</v>
      </c>
      <c r="B2" s="311"/>
      <c r="C2" s="311"/>
      <c r="D2" s="311"/>
      <c r="E2" s="311"/>
      <c r="F2" s="311"/>
      <c r="G2" s="311"/>
      <c r="H2" s="311"/>
      <c r="I2" s="311"/>
      <c r="J2" s="311"/>
    </row>
    <row r="3" spans="1:10" customFormat="1" ht="30" customHeight="1" x14ac:dyDescent="0.25">
      <c r="A3" s="312" t="s">
        <v>2021</v>
      </c>
      <c r="B3" s="312"/>
      <c r="C3" s="312"/>
      <c r="D3" s="312"/>
      <c r="E3" s="312"/>
      <c r="F3" s="312"/>
      <c r="G3" s="312"/>
      <c r="H3" s="312"/>
      <c r="I3" s="312"/>
      <c r="J3" s="312"/>
    </row>
    <row r="4" spans="1:10" customFormat="1" ht="13.5" customHeight="1" x14ac:dyDescent="0.25">
      <c r="A4" s="325"/>
      <c r="B4" s="325"/>
      <c r="C4" s="325"/>
      <c r="D4" s="325"/>
      <c r="E4" s="325"/>
      <c r="F4" s="325"/>
      <c r="G4" s="325"/>
      <c r="H4" s="325"/>
      <c r="I4" s="325"/>
      <c r="J4" s="325"/>
    </row>
    <row r="5" spans="1:10" ht="18" customHeight="1" x14ac:dyDescent="0.2">
      <c r="A5" s="42" t="str">
        <f>'Mov. Tierra'!$B$4</f>
        <v>1 - Movimiento de Tierra</v>
      </c>
      <c r="I5" s="220"/>
    </row>
    <row r="6" spans="1:10" ht="27" customHeight="1" x14ac:dyDescent="0.2">
      <c r="A6" s="19" t="s">
        <v>905</v>
      </c>
      <c r="B6" s="55" t="s">
        <v>906</v>
      </c>
      <c r="C6" s="316" t="s">
        <v>907</v>
      </c>
      <c r="D6" s="316"/>
      <c r="E6" s="316"/>
      <c r="F6" s="316"/>
      <c r="G6" s="316"/>
      <c r="H6" s="56" t="s">
        <v>5</v>
      </c>
      <c r="I6" s="324" t="s">
        <v>921</v>
      </c>
      <c r="J6" s="324"/>
    </row>
    <row r="7" spans="1:10" x14ac:dyDescent="0.2">
      <c r="A7" s="57">
        <v>1</v>
      </c>
      <c r="B7" s="57" t="s">
        <v>31</v>
      </c>
      <c r="C7" s="58" t="str">
        <f>VLOOKUP($B7,'Mov. Tierra'!$A$6:$H$73,2,FALSE)</f>
        <v>Excavación de zanja a mano</v>
      </c>
      <c r="D7" s="58"/>
      <c r="E7" s="58"/>
      <c r="F7" s="58"/>
      <c r="G7" s="58"/>
      <c r="H7" s="57" t="str">
        <f>VLOOKUP($B7,'Mov. Tierra'!$A$6:$H$73,8,FALSE)</f>
        <v>m3</v>
      </c>
      <c r="I7" s="228">
        <f>VLOOKUP($B7,'Mov. Tierra'!$A$6:$H$73,7,FALSE)</f>
        <v>27851.73895269091</v>
      </c>
      <c r="J7" s="58"/>
    </row>
    <row r="8" spans="1:10" x14ac:dyDescent="0.2">
      <c r="A8" s="51">
        <v>2</v>
      </c>
      <c r="B8" s="51" t="s">
        <v>29</v>
      </c>
      <c r="C8" s="52" t="str">
        <f>VLOOKUP($B8,'Mov. Tierra'!$A$6:$H$73,2,FALSE)</f>
        <v>Excavación de sótanos a mano</v>
      </c>
      <c r="H8" s="51" t="str">
        <f>VLOOKUP($B8,'Mov. Tierra'!$A$6:$H$73,8,FALSE)</f>
        <v>m3</v>
      </c>
      <c r="I8" s="219">
        <f>VLOOKUP($B8,'Mov. Tierra'!$A$6:$H$73,7,FALSE)</f>
        <v>35302.522621563636</v>
      </c>
    </row>
    <row r="9" spans="1:10" x14ac:dyDescent="0.2">
      <c r="A9" s="51">
        <v>3</v>
      </c>
      <c r="B9" s="51" t="s">
        <v>27</v>
      </c>
      <c r="C9" s="52" t="str">
        <f>VLOOKUP($B9,'Mov. Tierra'!$A$6:$H$73,2,FALSE)</f>
        <v>Excavación de pozos estr. a mano</v>
      </c>
      <c r="H9" s="51" t="str">
        <f>VLOOKUP($B9,'Mov. Tierra'!$A$6:$H$73,8,FALSE)</f>
        <v>m3</v>
      </c>
      <c r="I9" s="219">
        <f>VLOOKUP($B9,'Mov. Tierra'!$A$6:$H$73,7,FALSE)</f>
        <v>58896.670906327272</v>
      </c>
    </row>
    <row r="10" spans="1:10" x14ac:dyDescent="0.2">
      <c r="A10" s="51">
        <v>4</v>
      </c>
      <c r="B10" s="51" t="s">
        <v>26</v>
      </c>
      <c r="C10" s="52" t="str">
        <f>VLOOKUP($B10,'Mov. Tierra'!$A$6:$H$73,2,FALSE)</f>
        <v>Exctracción a mano y retiro de suelos (500m)</v>
      </c>
      <c r="H10" s="51" t="str">
        <f>VLOOKUP($B10,'Mov. Tierra'!$A$6:$H$73,8,FALSE)</f>
        <v>m3</v>
      </c>
      <c r="I10" s="219">
        <f>VLOOKUP($B10,'Mov. Tierra'!$A$6:$H$73,7,FALSE)</f>
        <v>37817.508921834189</v>
      </c>
    </row>
    <row r="11" spans="1:10" x14ac:dyDescent="0.2">
      <c r="A11" s="51">
        <v>5</v>
      </c>
      <c r="B11" s="51" t="s">
        <v>25</v>
      </c>
      <c r="C11" s="52" t="str">
        <f>VLOOKUP($B11,'Mov. Tierra'!$A$6:$H$73,2,FALSE)</f>
        <v>Desmonte y terraplen a mano y máquina</v>
      </c>
      <c r="H11" s="51" t="str">
        <f>VLOOKUP($B11,'Mov. Tierra'!$A$6:$H$73,8,FALSE)</f>
        <v>m3</v>
      </c>
      <c r="I11" s="219">
        <f>VLOOKUP($B11,'Mov. Tierra'!$A$6:$H$73,7,FALSE)</f>
        <v>23851.060869898898</v>
      </c>
    </row>
    <row r="12" spans="1:10" x14ac:dyDescent="0.2">
      <c r="A12" s="51">
        <v>6</v>
      </c>
      <c r="B12" s="51" t="s">
        <v>24</v>
      </c>
      <c r="C12" s="52" t="str">
        <f>VLOOKUP($B12,'Mov. Tierra'!$A$6:$H$73,2,FALSE)</f>
        <v>Replanteo y compactación a mano</v>
      </c>
      <c r="H12" s="51" t="str">
        <f>VLOOKUP($B12,'Mov. Tierra'!$A$6:$H$73,8,FALSE)</f>
        <v>m3</v>
      </c>
      <c r="I12" s="219">
        <f>VLOOKUP($B12,'Mov. Tierra'!$A$6:$H$73,7,FALSE)</f>
        <v>21585.444500361464</v>
      </c>
    </row>
    <row r="13" spans="1:10" x14ac:dyDescent="0.2">
      <c r="A13" s="51">
        <v>7</v>
      </c>
      <c r="B13" s="51" t="s">
        <v>23</v>
      </c>
      <c r="C13" s="52" t="str">
        <f>VLOOKUP($B13,'Mov. Tierra'!$A$6:$H$73,2,FALSE)</f>
        <v>Excavación a máq. p/obras de saneamientos</v>
      </c>
      <c r="H13" s="51" t="str">
        <f>VLOOKUP($B13,'Mov. Tierra'!$A$6:$H$73,8,FALSE)</f>
        <v>m3</v>
      </c>
      <c r="I13" s="219">
        <f>VLOOKUP($B13,'Mov. Tierra'!$A$6:$H$73,7,FALSE)</f>
        <v>5855.9028370152919</v>
      </c>
    </row>
    <row r="14" spans="1:10" x14ac:dyDescent="0.2">
      <c r="A14" s="59">
        <v>8</v>
      </c>
      <c r="B14" s="59" t="s">
        <v>22</v>
      </c>
      <c r="C14" s="60" t="str">
        <f>VLOOKUP($B14,'Mov. Tierra'!$A$6:$H$73,2,FALSE)</f>
        <v>Relleno a máq.  p/obras de saneamientos</v>
      </c>
      <c r="D14" s="60"/>
      <c r="E14" s="60"/>
      <c r="F14" s="60"/>
      <c r="G14" s="60"/>
      <c r="H14" s="59" t="str">
        <f>VLOOKUP($B14,'Mov. Tierra'!$A$6:$H$73,8,FALSE)</f>
        <v>m3</v>
      </c>
      <c r="I14" s="229">
        <f>VLOOKUP($B14,'Mov. Tierra'!$A$6:$H$73,7,FALSE)</f>
        <v>2118.949538079507</v>
      </c>
      <c r="J14" s="60"/>
    </row>
    <row r="17" spans="1:10" ht="18" customHeight="1" x14ac:dyDescent="0.2">
      <c r="A17" s="42" t="str">
        <f>Fundaciones!$B$4</f>
        <v>2 - Fundaciones</v>
      </c>
      <c r="I17" s="220"/>
    </row>
    <row r="18" spans="1:10" ht="27" customHeight="1" x14ac:dyDescent="0.2">
      <c r="A18" s="61" t="s">
        <v>905</v>
      </c>
      <c r="B18" s="62" t="s">
        <v>906</v>
      </c>
      <c r="C18" s="316" t="s">
        <v>907</v>
      </c>
      <c r="D18" s="316"/>
      <c r="E18" s="316"/>
      <c r="F18" s="316"/>
      <c r="G18" s="316"/>
      <c r="H18" s="63" t="s">
        <v>5</v>
      </c>
      <c r="I18" s="323" t="s">
        <v>921</v>
      </c>
      <c r="J18" s="323"/>
    </row>
    <row r="19" spans="1:10" x14ac:dyDescent="0.2">
      <c r="A19" s="57">
        <v>9</v>
      </c>
      <c r="B19" s="57" t="s">
        <v>21</v>
      </c>
      <c r="C19" s="58" t="str">
        <f>VLOOKUP($B19,Fundaciones!$A$6:$H$54,2,FALSE)</f>
        <v>Hº de limpieza - e = 5 cm</v>
      </c>
      <c r="D19" s="58"/>
      <c r="E19" s="58"/>
      <c r="F19" s="58"/>
      <c r="G19" s="58"/>
      <c r="H19" s="57" t="str">
        <f>VLOOKUP($B19,Fundaciones!$A$6:$H$54,8,FALSE)</f>
        <v>m2</v>
      </c>
      <c r="I19" s="228">
        <f>VLOOKUP($B19,Fundaciones!$A$6:$H$54,7,FALSE)</f>
        <v>11852.041883389023</v>
      </c>
      <c r="J19" s="58"/>
    </row>
    <row r="20" spans="1:10" x14ac:dyDescent="0.2">
      <c r="A20" s="51">
        <v>10</v>
      </c>
      <c r="B20" s="51" t="s">
        <v>20</v>
      </c>
      <c r="C20" s="52" t="str">
        <f>VLOOKUP($B20,Fundaciones!$A$6:$H$54,2,FALSE)</f>
        <v>Hº Aº bases aisladas</v>
      </c>
      <c r="H20" s="51" t="str">
        <f>VLOOKUP($B20,Fundaciones!$A$6:$H$54,8,FALSE)</f>
        <v>m3</v>
      </c>
      <c r="I20" s="219">
        <f>VLOOKUP($B20,Fundaciones!$A$6:$H$54,7,FALSE)</f>
        <v>681804.82492512092</v>
      </c>
    </row>
    <row r="21" spans="1:10" x14ac:dyDescent="0.2">
      <c r="A21" s="51">
        <v>11</v>
      </c>
      <c r="B21" s="51" t="s">
        <v>19</v>
      </c>
      <c r="C21" s="52" t="str">
        <f>VLOOKUP($B21,Fundaciones!$A$6:$H$54,2,FALSE)</f>
        <v>Hº Aº vigas de fundación</v>
      </c>
      <c r="H21" s="51" t="str">
        <f>VLOOKUP($B21,Fundaciones!$A$6:$H$54,8,FALSE)</f>
        <v>m3</v>
      </c>
      <c r="I21" s="219">
        <f>VLOOKUP($B21,Fundaciones!$A$6:$H$54,7,FALSE)</f>
        <v>851554.90454047779</v>
      </c>
    </row>
    <row r="22" spans="1:10" x14ac:dyDescent="0.2">
      <c r="A22" s="59">
        <v>12</v>
      </c>
      <c r="B22" s="59" t="s">
        <v>18</v>
      </c>
      <c r="C22" s="60" t="str">
        <f>VLOOKUP($B22,Fundaciones!$A$6:$H$54,2,FALSE)</f>
        <v>Hº Aº platea de fundación</v>
      </c>
      <c r="D22" s="60"/>
      <c r="E22" s="60"/>
      <c r="F22" s="60"/>
      <c r="G22" s="60"/>
      <c r="H22" s="59" t="str">
        <f>VLOOKUP($B22,Fundaciones!$A$6:$H$54,8,FALSE)</f>
        <v>m3</v>
      </c>
      <c r="I22" s="229">
        <f>VLOOKUP($B22,Fundaciones!$A$6:$H$54,7,FALSE)</f>
        <v>852932.29865776072</v>
      </c>
      <c r="J22" s="60"/>
    </row>
    <row r="25" spans="1:10" ht="18" customHeight="1" x14ac:dyDescent="0.2">
      <c r="A25" s="42" t="str">
        <f>'Estruc. Resistente'!$B$4</f>
        <v>3 - Estructura Resistente</v>
      </c>
      <c r="I25" s="220"/>
    </row>
    <row r="26" spans="1:10" ht="27" customHeight="1" x14ac:dyDescent="0.2">
      <c r="A26" s="61" t="s">
        <v>905</v>
      </c>
      <c r="B26" s="55" t="s">
        <v>906</v>
      </c>
      <c r="C26" s="316" t="s">
        <v>907</v>
      </c>
      <c r="D26" s="316"/>
      <c r="E26" s="316"/>
      <c r="F26" s="316"/>
      <c r="G26" s="316"/>
      <c r="H26" s="63" t="s">
        <v>5</v>
      </c>
      <c r="I26" s="323" t="s">
        <v>921</v>
      </c>
      <c r="J26" s="324"/>
    </row>
    <row r="27" spans="1:10" x14ac:dyDescent="0.2">
      <c r="A27" s="57">
        <v>13</v>
      </c>
      <c r="B27" s="57" t="s">
        <v>17</v>
      </c>
      <c r="C27" s="58" t="str">
        <f>VLOOKUP($B27,'Estruc. Resistente'!$A$6:$H$146,2,FALSE)</f>
        <v xml:space="preserve">Estructura de Hº Aº </v>
      </c>
      <c r="D27" s="58"/>
      <c r="E27" s="58"/>
      <c r="F27" s="58"/>
      <c r="G27" s="58"/>
      <c r="H27" s="57" t="str">
        <f>VLOOKUP($B27,'Estruc. Resistente'!$A$6:$H$146,8,FALSE)</f>
        <v>m3</v>
      </c>
      <c r="I27" s="228">
        <f>VLOOKUP($B27,'Estruc. Resistente'!$A$6:$H$146,7,FALSE)</f>
        <v>1459917.7276214284</v>
      </c>
      <c r="J27" s="58"/>
    </row>
    <row r="28" spans="1:10" x14ac:dyDescent="0.2">
      <c r="A28" s="51">
        <v>14</v>
      </c>
      <c r="B28" s="51" t="s">
        <v>16</v>
      </c>
      <c r="C28" s="52" t="str">
        <f>VLOOKUP($B28,'Estruc. Resistente'!$A$6:$H$146,2,FALSE)</f>
        <v>Estr. de Hº Aº Columna resistente</v>
      </c>
      <c r="H28" s="51" t="str">
        <f>VLOOKUP($B28,'Estruc. Resistente'!$A$6:$H$146,8,FALSE)</f>
        <v>m3</v>
      </c>
      <c r="I28" s="219">
        <f>VLOOKUP($B28,'Estruc. Resistente'!$A$6:$H$146,7,FALSE)</f>
        <v>1368856.8437458451</v>
      </c>
    </row>
    <row r="29" spans="1:10" x14ac:dyDescent="0.2">
      <c r="A29" s="51">
        <v>15</v>
      </c>
      <c r="B29" s="51" t="s">
        <v>15</v>
      </c>
      <c r="C29" s="52" t="str">
        <f>VLOOKUP($B29,'Estruc. Resistente'!$A$6:$H$146,2,FALSE)</f>
        <v>Estr. de Hº Aº Vigas resistentes</v>
      </c>
      <c r="H29" s="51" t="str">
        <f>VLOOKUP($B29,'Estruc. Resistente'!$A$6:$H$146,8,FALSE)</f>
        <v>m3</v>
      </c>
      <c r="I29" s="219">
        <f>VLOOKUP($B29,'Estruc. Resistente'!$A$6:$H$146,7,FALSE)</f>
        <v>1272646.3984335738</v>
      </c>
    </row>
    <row r="30" spans="1:10" x14ac:dyDescent="0.2">
      <c r="A30" s="51">
        <v>16</v>
      </c>
      <c r="B30" s="51" t="s">
        <v>14</v>
      </c>
      <c r="C30" s="52" t="str">
        <f>VLOOKUP($B30,'Estruc. Resistente'!$A$6:$H$146,2,FALSE)</f>
        <v>Estr. de Hº Aº Vigas y columnas encad.</v>
      </c>
      <c r="H30" s="51" t="str">
        <f>VLOOKUP($B30,'Estruc. Resistente'!$A$6:$H$146,8,FALSE)</f>
        <v>m3</v>
      </c>
      <c r="I30" s="219">
        <f>VLOOKUP($B30,'Estruc. Resistente'!$A$6:$H$146,7,FALSE)</f>
        <v>1337775.5452098567</v>
      </c>
    </row>
    <row r="31" spans="1:10" x14ac:dyDescent="0.2">
      <c r="A31" s="51">
        <v>17</v>
      </c>
      <c r="B31" s="51" t="s">
        <v>13</v>
      </c>
      <c r="C31" s="52" t="str">
        <f>VLOOKUP($B31,'Estruc. Resistente'!$A$6:$H$146,2,FALSE)</f>
        <v>Estr. de Hº Aº Losa maciza e = 10 cm</v>
      </c>
      <c r="H31" s="51" t="str">
        <f>VLOOKUP($B31,'Estruc. Resistente'!$A$6:$H$146,8,FALSE)</f>
        <v>m3</v>
      </c>
      <c r="I31" s="219">
        <f>VLOOKUP($B31,'Estruc. Resistente'!$A$6:$H$146,7,FALSE)</f>
        <v>965906.95424904709</v>
      </c>
    </row>
    <row r="32" spans="1:10" x14ac:dyDescent="0.2">
      <c r="A32" s="51">
        <v>18</v>
      </c>
      <c r="B32" s="51" t="s">
        <v>12</v>
      </c>
      <c r="C32" s="52" t="str">
        <f>VLOOKUP($B32,'Estruc. Resistente'!$A$6:$H$146,2,FALSE)</f>
        <v>Estr. de Hº Aº Losa cerám. aliv. c/viguetas</v>
      </c>
      <c r="H32" s="51" t="str">
        <f>VLOOKUP($B32,'Estruc. Resistente'!$A$6:$H$146,8,FALSE)</f>
        <v>m2</v>
      </c>
      <c r="I32" s="219">
        <f>VLOOKUP($B32,'Estruc. Resistente'!$A$6:$H$146,7,FALSE)</f>
        <v>96942.031209498789</v>
      </c>
    </row>
    <row r="33" spans="1:10" x14ac:dyDescent="0.2">
      <c r="A33" s="51">
        <v>19</v>
      </c>
      <c r="B33" s="51" t="s">
        <v>11</v>
      </c>
      <c r="C33" s="52" t="str">
        <f>VLOOKUP($B33,'Estruc. Resistente'!$A$6:$H$146,2,FALSE)</f>
        <v xml:space="preserve"> Hº Aº Losa maciza c/encofr. metálico</v>
      </c>
      <c r="H33" s="51" t="str">
        <f>VLOOKUP($B33,'Estruc. Resistente'!$A$6:$H$146,8,FALSE)</f>
        <v>m3</v>
      </c>
      <c r="I33" s="219">
        <f>VLOOKUP($B33,'Estruc. Resistente'!$A$6:$H$146,7,FALSE)</f>
        <v>1035187.0589176009</v>
      </c>
    </row>
    <row r="34" spans="1:10" x14ac:dyDescent="0.2">
      <c r="A34" s="51">
        <v>20</v>
      </c>
      <c r="B34" s="51" t="s">
        <v>10</v>
      </c>
      <c r="C34" s="52" t="str">
        <f>VLOOKUP($B34,'Estruc. Resistente'!$A$6:$H$146,2,FALSE)</f>
        <v>Estr. de Hº Aº losa maciza e = 15 cm Hº visto</v>
      </c>
      <c r="H34" s="51" t="str">
        <f>VLOOKUP($B34,'Estruc. Resistente'!$A$6:$H$146,8,FALSE)</f>
        <v>m3</v>
      </c>
      <c r="I34" s="219">
        <f>VLOOKUP($B34,'Estruc. Resistente'!$A$6:$H$146,7,FALSE)</f>
        <v>1196677.2009557153</v>
      </c>
    </row>
    <row r="35" spans="1:10" x14ac:dyDescent="0.2">
      <c r="A35" s="51">
        <v>21</v>
      </c>
      <c r="B35" s="51" t="s">
        <v>9</v>
      </c>
      <c r="C35" s="52" t="str">
        <f>VLOOKUP($B35,'Estruc. Resistente'!$A$6:$H$146,2,FALSE)</f>
        <v>Estr. de Hº Aº Vigas resist. Hº visto</v>
      </c>
      <c r="H35" s="51" t="str">
        <f>VLOOKUP($B35,'Estruc. Resistente'!$A$6:$H$146,8,FALSE)</f>
        <v>m3</v>
      </c>
      <c r="I35" s="219">
        <f>VLOOKUP($B35,'Estruc. Resistente'!$A$6:$H$146,7,FALSE)</f>
        <v>1354394.7972187744</v>
      </c>
    </row>
    <row r="36" spans="1:10" x14ac:dyDescent="0.2">
      <c r="A36" s="59">
        <v>22</v>
      </c>
      <c r="B36" s="59" t="s">
        <v>8</v>
      </c>
      <c r="C36" s="60" t="str">
        <f>VLOOKUP($B36,'Estruc. Resistente'!$A$6:$H$146,2,FALSE)</f>
        <v>Estr. de Hº Aº Columna resist. Hº visto</v>
      </c>
      <c r="D36" s="60"/>
      <c r="E36" s="60"/>
      <c r="F36" s="60"/>
      <c r="G36" s="60"/>
      <c r="H36" s="59" t="str">
        <f>VLOOKUP($B36,'Estruc. Resistente'!$A$6:$H$146,8,FALSE)</f>
        <v>m3</v>
      </c>
      <c r="I36" s="229">
        <f>VLOOKUP($B36,'Estruc. Resistente'!$A$6:$H$146,7,FALSE)</f>
        <v>1712614.0811932459</v>
      </c>
      <c r="J36" s="60"/>
    </row>
    <row r="39" spans="1:10" ht="18" customHeight="1" x14ac:dyDescent="0.2">
      <c r="A39" s="42" t="str">
        <f>'Cerramientos Ext. e Int.'!$B$4</f>
        <v>4 - Cerramientos Exteriores e Interiores</v>
      </c>
      <c r="I39" s="220"/>
    </row>
    <row r="40" spans="1:10" ht="27" customHeight="1" x14ac:dyDescent="0.2">
      <c r="A40" s="61" t="s">
        <v>905</v>
      </c>
      <c r="B40" s="62" t="s">
        <v>906</v>
      </c>
      <c r="C40" s="316" t="s">
        <v>907</v>
      </c>
      <c r="D40" s="316"/>
      <c r="E40" s="316"/>
      <c r="F40" s="316"/>
      <c r="G40" s="316"/>
      <c r="H40" s="63" t="s">
        <v>5</v>
      </c>
      <c r="I40" s="323" t="s">
        <v>921</v>
      </c>
      <c r="J40" s="323"/>
    </row>
    <row r="41" spans="1:10" x14ac:dyDescent="0.2">
      <c r="A41" s="57">
        <v>23</v>
      </c>
      <c r="B41" s="57" t="s">
        <v>940</v>
      </c>
      <c r="C41" s="58" t="str">
        <f>VLOOKUP($B41,'Cerramientos Ext. e Int.'!$A$6:$H$138,2,FALSE)</f>
        <v xml:space="preserve">Mampostería de ladrillo común 0.15 </v>
      </c>
      <c r="D41" s="58"/>
      <c r="E41" s="58"/>
      <c r="F41" s="58"/>
      <c r="G41" s="58"/>
      <c r="H41" s="57" t="str">
        <f>VLOOKUP($B41,'Cerramientos Ext. e Int.'!$A$6:$H$138,8,FALSE)</f>
        <v>m2</v>
      </c>
      <c r="I41" s="228">
        <f>VLOOKUP($B41,'Cerramientos Ext. e Int.'!$A$6:$H$138,7,FALSE)</f>
        <v>37419.26809206311</v>
      </c>
      <c r="J41" s="58"/>
    </row>
    <row r="42" spans="1:10" x14ac:dyDescent="0.2">
      <c r="A42" s="51">
        <v>24</v>
      </c>
      <c r="B42" s="51" t="s">
        <v>941</v>
      </c>
      <c r="C42" s="52" t="str">
        <f>VLOOKUP($B42,'Cerramientos Ext. e Int.'!$A$6:$H$138,2,FALSE)</f>
        <v>Mampostería de ladrillo común 0.30</v>
      </c>
      <c r="H42" s="51" t="str">
        <f>VLOOKUP($B42,'Cerramientos Ext. e Int.'!$A$6:$H$138,8,FALSE)</f>
        <v>m3</v>
      </c>
      <c r="I42" s="219">
        <f>VLOOKUP($B42,'Cerramientos Ext. e Int.'!$A$6:$H$138,7,FALSE)</f>
        <v>266970.42659876274</v>
      </c>
    </row>
    <row r="43" spans="1:10" x14ac:dyDescent="0.2">
      <c r="A43" s="51">
        <v>25</v>
      </c>
      <c r="B43" s="51" t="s">
        <v>942</v>
      </c>
      <c r="C43" s="52" t="str">
        <f>VLOOKUP($B43,'Cerramientos Ext. e Int.'!$A$6:$H$138,2,FALSE)</f>
        <v>Mampostería de ladrillo común a la vista</v>
      </c>
      <c r="H43" s="51" t="str">
        <f>VLOOKUP($B43,'Cerramientos Ext. e Int.'!$A$6:$H$138,8,FALSE)</f>
        <v>m3</v>
      </c>
      <c r="I43" s="219">
        <f>VLOOKUP($B43,'Cerramientos Ext. e Int.'!$A$6:$H$138,7,FALSE)</f>
        <v>289877.67573654972</v>
      </c>
    </row>
    <row r="44" spans="1:10" x14ac:dyDescent="0.2">
      <c r="A44" s="51">
        <v>26</v>
      </c>
      <c r="B44" s="51" t="s">
        <v>943</v>
      </c>
      <c r="C44" s="52" t="str">
        <f>VLOOKUP($B44,'Cerramientos Ext. e Int.'!$A$6:$H$138,2,FALSE)</f>
        <v>Mampostería de ladrillo Cer.  8 x 18 x 30</v>
      </c>
      <c r="H44" s="51" t="str">
        <f>VLOOKUP($B44,'Cerramientos Ext. e Int.'!$A$6:$H$138,8,FALSE)</f>
        <v>m2</v>
      </c>
      <c r="I44" s="219">
        <f>VLOOKUP($B44,'Cerramientos Ext. e Int.'!$A$6:$H$138,7,FALSE)</f>
        <v>24810.968606281651</v>
      </c>
    </row>
    <row r="45" spans="1:10" x14ac:dyDescent="0.2">
      <c r="A45" s="51">
        <v>27</v>
      </c>
      <c r="B45" s="51" t="s">
        <v>944</v>
      </c>
      <c r="C45" s="52" t="str">
        <f>VLOOKUP($B45,'Cerramientos Ext. e Int.'!$A$6:$H$138,2,FALSE)</f>
        <v>Mampostería de ladrillo Cer.  12 x 18 x 30</v>
      </c>
      <c r="H45" s="51" t="str">
        <f>VLOOKUP($B45,'Cerramientos Ext. e Int.'!$A$6:$H$138,8,FALSE)</f>
        <v>m2</v>
      </c>
      <c r="I45" s="219">
        <f>VLOOKUP($B45,'Cerramientos Ext. e Int.'!$A$6:$H$138,7,FALSE)</f>
        <v>29815.877239985341</v>
      </c>
    </row>
    <row r="46" spans="1:10" x14ac:dyDescent="0.2">
      <c r="A46" s="51">
        <v>28</v>
      </c>
      <c r="B46" s="51" t="s">
        <v>945</v>
      </c>
      <c r="C46" s="52" t="str">
        <f>VLOOKUP($B46,'Cerramientos Ext. e Int.'!$A$6:$H$138,2,FALSE)</f>
        <v>Mampostería de ladrillo Cer.  18 x 18 x 30</v>
      </c>
      <c r="H46" s="51" t="str">
        <f>VLOOKUP($B46,'Cerramientos Ext. e Int.'!$A$6:$H$138,8,FALSE)</f>
        <v>m2</v>
      </c>
      <c r="I46" s="219">
        <f>VLOOKUP($B46,'Cerramientos Ext. e Int.'!$A$6:$H$138,7,FALSE)</f>
        <v>37142.542803129807</v>
      </c>
    </row>
    <row r="47" spans="1:10" x14ac:dyDescent="0.2">
      <c r="A47" s="51">
        <v>29</v>
      </c>
      <c r="B47" s="51" t="s">
        <v>946</v>
      </c>
      <c r="C47" s="52" t="str">
        <f>VLOOKUP($B47,'Cerramientos Ext. e Int.'!$A$6:$H$138,2,FALSE)</f>
        <v>Mampostería de ladrillo Cerr. Portante</v>
      </c>
      <c r="H47" s="51" t="str">
        <f>VLOOKUP($B47,'Cerramientos Ext. e Int.'!$A$6:$H$138,8,FALSE)</f>
        <v>m2</v>
      </c>
      <c r="I47" s="219">
        <f>VLOOKUP($B47,'Cerramientos Ext. e Int.'!$A$6:$H$138,7,FALSE)</f>
        <v>35656.595951046518</v>
      </c>
    </row>
    <row r="48" spans="1:10" x14ac:dyDescent="0.2">
      <c r="A48" s="51">
        <v>30</v>
      </c>
      <c r="B48" s="51" t="s">
        <v>1849</v>
      </c>
      <c r="C48" s="52" t="str">
        <f>VLOOKUP($B48,'Cerramientos Ext. e Int.'!$A$6:$H$138,2,FALSE)</f>
        <v>Muro bloque de Hº 19 x 19 x 40</v>
      </c>
      <c r="H48" s="51" t="str">
        <f>VLOOKUP($B48,'Cerramientos Ext. e Int.'!$A$6:$H$138,8,FALSE)</f>
        <v>m2</v>
      </c>
      <c r="I48" s="219">
        <f>VLOOKUP($B48,'Cerramientos Ext. e Int.'!$A$6:$H$138,7,FALSE)</f>
        <v>47746.421200950062</v>
      </c>
    </row>
    <row r="49" spans="1:10" x14ac:dyDescent="0.2">
      <c r="A49" s="51">
        <v>31</v>
      </c>
      <c r="B49" s="51" t="s">
        <v>947</v>
      </c>
      <c r="C49" s="52" t="str">
        <f>VLOOKUP($B49,'Cerramientos Ext. e Int.'!$A$6:$H$138,2,FALSE)</f>
        <v>Mamp. de ladr. común visto c/armad. p/Escuela</v>
      </c>
      <c r="H49" s="51" t="str">
        <f>VLOOKUP($B49,'Cerramientos Ext. e Int.'!$A$6:$H$138,8,FALSE)</f>
        <v>m3</v>
      </c>
      <c r="I49" s="219">
        <f>VLOOKUP($B49,'Cerramientos Ext. e Int.'!$A$6:$H$138,7,FALSE)</f>
        <v>332456.00272024068</v>
      </c>
    </row>
    <row r="50" spans="1:10" x14ac:dyDescent="0.2">
      <c r="A50" s="59">
        <v>32</v>
      </c>
      <c r="B50" s="59" t="s">
        <v>948</v>
      </c>
      <c r="C50" s="60" t="str">
        <f>VLOOKUP($B50,'Cerramientos Ext. e Int.'!$A$6:$H$138,2,FALSE)</f>
        <v>Mamp. ladr. común visto c/armad y junta dilat.</v>
      </c>
      <c r="D50" s="60"/>
      <c r="E50" s="60"/>
      <c r="F50" s="60"/>
      <c r="G50" s="60"/>
      <c r="H50" s="59" t="str">
        <f>VLOOKUP($B50,'Cerramientos Ext. e Int.'!$A$6:$H$138,8,FALSE)</f>
        <v>m3</v>
      </c>
      <c r="I50" s="229">
        <f>VLOOKUP($B50,'Cerramientos Ext. e Int.'!$A$6:$H$138,7,FALSE)</f>
        <v>340929.74877809553</v>
      </c>
      <c r="J50" s="60"/>
    </row>
    <row r="51" spans="1:10" ht="18" customHeight="1" x14ac:dyDescent="0.2">
      <c r="A51" s="42" t="str">
        <f>Aislaciones!$B$4</f>
        <v>5 - Aislaciones</v>
      </c>
      <c r="I51" s="220"/>
    </row>
    <row r="52" spans="1:10" ht="27" customHeight="1" x14ac:dyDescent="0.2">
      <c r="A52" s="61" t="s">
        <v>905</v>
      </c>
      <c r="B52" s="62" t="s">
        <v>906</v>
      </c>
      <c r="C52" s="316" t="s">
        <v>907</v>
      </c>
      <c r="D52" s="316"/>
      <c r="E52" s="316"/>
      <c r="F52" s="316"/>
      <c r="G52" s="316"/>
      <c r="H52" s="63" t="s">
        <v>5</v>
      </c>
      <c r="I52" s="323" t="s">
        <v>921</v>
      </c>
      <c r="J52" s="323"/>
    </row>
    <row r="53" spans="1:10" x14ac:dyDescent="0.2">
      <c r="A53" s="67">
        <v>33</v>
      </c>
      <c r="B53" s="67" t="s">
        <v>960</v>
      </c>
      <c r="C53" s="68" t="str">
        <f>VLOOKUP($B53,Aislaciones!$A$6:$H$17,2,FALSE)</f>
        <v>Capa aislada de concreto e hidrófugo</v>
      </c>
      <c r="D53" s="68"/>
      <c r="E53" s="68"/>
      <c r="F53" s="68"/>
      <c r="G53" s="68"/>
      <c r="H53" s="67" t="str">
        <f>VLOOKUP($B53,Aislaciones!$A$6:$H$17,8,FALSE)</f>
        <v>m2</v>
      </c>
      <c r="I53" s="230">
        <f>VLOOKUP($B53,Aislaciones!$A$6:$H$17,7,FALSE)</f>
        <v>14522.934423874181</v>
      </c>
      <c r="J53" s="68"/>
    </row>
    <row r="56" spans="1:10" ht="18" customHeight="1" x14ac:dyDescent="0.2">
      <c r="A56" s="42" t="str">
        <f>Revoques!$B$4</f>
        <v>6 - Revoques</v>
      </c>
      <c r="I56" s="220"/>
    </row>
    <row r="57" spans="1:10" ht="27" customHeight="1" x14ac:dyDescent="0.2">
      <c r="A57" s="61" t="s">
        <v>905</v>
      </c>
      <c r="B57" s="62" t="s">
        <v>906</v>
      </c>
      <c r="C57" s="316" t="s">
        <v>907</v>
      </c>
      <c r="D57" s="316"/>
      <c r="E57" s="316"/>
      <c r="F57" s="316"/>
      <c r="G57" s="316"/>
      <c r="H57" s="63" t="s">
        <v>5</v>
      </c>
      <c r="I57" s="323" t="s">
        <v>921</v>
      </c>
      <c r="J57" s="323"/>
    </row>
    <row r="58" spans="1:10" x14ac:dyDescent="0.2">
      <c r="A58" s="57">
        <v>34</v>
      </c>
      <c r="B58" s="57" t="s">
        <v>963</v>
      </c>
      <c r="C58" s="58" t="str">
        <f>VLOOKUP($B58,Revoques!$A$6:$H$54,2,FALSE)</f>
        <v>Exteriores a la cal</v>
      </c>
      <c r="D58" s="58"/>
      <c r="E58" s="58"/>
      <c r="F58" s="58"/>
      <c r="G58" s="58"/>
      <c r="H58" s="57" t="str">
        <f>VLOOKUP($B58,Revoques!$A$6:$H$54,8,FALSE)</f>
        <v>m2</v>
      </c>
      <c r="I58" s="228">
        <f>VLOOKUP($B58,Revoques!$A$6:$H$54,7,FALSE)</f>
        <v>26086.069905958309</v>
      </c>
      <c r="J58" s="58"/>
    </row>
    <row r="59" spans="1:10" x14ac:dyDescent="0.2">
      <c r="A59" s="51">
        <v>35</v>
      </c>
      <c r="B59" s="51" t="s">
        <v>964</v>
      </c>
      <c r="C59" s="52" t="str">
        <f>VLOOKUP($B59,Revoques!$A$6:$H$54,2,FALSE)</f>
        <v>Grueso y fino a la cal inter.</v>
      </c>
      <c r="H59" s="51" t="str">
        <f>VLOOKUP($B59,Revoques!$A$6:$H$54,8,FALSE)</f>
        <v>m2</v>
      </c>
      <c r="I59" s="219">
        <f>VLOOKUP($B59,Revoques!$A$6:$H$54,7,FALSE)</f>
        <v>14049.883953939781</v>
      </c>
    </row>
    <row r="60" spans="1:10" x14ac:dyDescent="0.2">
      <c r="A60" s="51">
        <v>36</v>
      </c>
      <c r="B60" s="51" t="s">
        <v>965</v>
      </c>
      <c r="C60" s="52" t="str">
        <f>VLOOKUP($B60,Revoques!$A$6:$H$54,2,FALSE)</f>
        <v>Grueso reforzado b/revestimiento</v>
      </c>
      <c r="H60" s="51" t="str">
        <f>VLOOKUP($B60,Revoques!$A$6:$H$54,8,FALSE)</f>
        <v>m2</v>
      </c>
      <c r="I60" s="219">
        <f>VLOOKUP($B60,Revoques!$A$6:$H$54,7,FALSE)</f>
        <v>14476.225270219502</v>
      </c>
    </row>
    <row r="61" spans="1:10" x14ac:dyDescent="0.2">
      <c r="A61" s="59">
        <v>37</v>
      </c>
      <c r="B61" s="59" t="s">
        <v>966</v>
      </c>
      <c r="C61" s="60" t="str">
        <f>VLOOKUP($B61,Revoques!$A$6:$H$54,2,FALSE)</f>
        <v>Interior de yeso s/mampostería</v>
      </c>
      <c r="D61" s="60"/>
      <c r="E61" s="60"/>
      <c r="F61" s="60"/>
      <c r="G61" s="60"/>
      <c r="H61" s="59" t="str">
        <f>VLOOKUP($B61,Revoques!$A$6:$H$54,8,FALSE)</f>
        <v>m2</v>
      </c>
      <c r="I61" s="229">
        <f>VLOOKUP($B61,Revoques!$A$6:$H$54,7,FALSE)</f>
        <v>36478.707241422111</v>
      </c>
      <c r="J61" s="60"/>
    </row>
    <row r="64" spans="1:10" ht="18" customHeight="1" x14ac:dyDescent="0.2">
      <c r="A64" s="42" t="str">
        <f>Solados!$B$4</f>
        <v>7 - Solados</v>
      </c>
      <c r="I64" s="220"/>
    </row>
    <row r="65" spans="1:10" ht="27" customHeight="1" x14ac:dyDescent="0.2">
      <c r="A65" s="61" t="s">
        <v>905</v>
      </c>
      <c r="B65" s="62" t="s">
        <v>906</v>
      </c>
      <c r="C65" s="316" t="s">
        <v>907</v>
      </c>
      <c r="D65" s="316"/>
      <c r="E65" s="316"/>
      <c r="F65" s="316"/>
      <c r="G65" s="316"/>
      <c r="H65" s="63" t="s">
        <v>5</v>
      </c>
      <c r="I65" s="323" t="s">
        <v>921</v>
      </c>
      <c r="J65" s="323"/>
    </row>
    <row r="66" spans="1:10" x14ac:dyDescent="0.2">
      <c r="A66" s="57">
        <v>38</v>
      </c>
      <c r="B66" s="57" t="s">
        <v>972</v>
      </c>
      <c r="C66" s="58" t="str">
        <f>VLOOKUP($B66,Solados!$A$6:$H$111,2,FALSE)</f>
        <v>Contrapisos de cascote</v>
      </c>
      <c r="D66" s="58"/>
      <c r="E66" s="58"/>
      <c r="F66" s="58"/>
      <c r="G66" s="58"/>
      <c r="H66" s="57" t="str">
        <f>VLOOKUP($B66,Solados!$A$6:$H$111,8,FALSE)</f>
        <v>m2</v>
      </c>
      <c r="I66" s="228">
        <f>VLOOKUP($B66,Solados!$A$6:$H$111,7,FALSE)</f>
        <v>16487.481280108943</v>
      </c>
      <c r="J66" s="58"/>
    </row>
    <row r="67" spans="1:10" x14ac:dyDescent="0.2">
      <c r="A67" s="51">
        <v>39</v>
      </c>
      <c r="B67" s="51" t="s">
        <v>973</v>
      </c>
      <c r="C67" s="52" t="str">
        <f>VLOOKUP($B67,Solados!$A$6:$H$111,2,FALSE)</f>
        <v>Contrapisos sobre losa e=5cm</v>
      </c>
      <c r="H67" s="51" t="str">
        <f>VLOOKUP($B67,Solados!$A$6:$H$111,8,FALSE)</f>
        <v>m2</v>
      </c>
      <c r="I67" s="219">
        <f>VLOOKUP($B67,Solados!$A$6:$H$111,7,FALSE)</f>
        <v>7718.0057326364604</v>
      </c>
    </row>
    <row r="68" spans="1:10" x14ac:dyDescent="0.2">
      <c r="A68" s="51">
        <v>40</v>
      </c>
      <c r="B68" s="51" t="s">
        <v>974</v>
      </c>
      <c r="C68" s="52" t="str">
        <f>VLOOKUP($B68,Solados!$A$6:$H$111,2,FALSE)</f>
        <v>Mosaico granito pulido  en obra</v>
      </c>
      <c r="H68" s="51" t="str">
        <f>VLOOKUP($B68,Solados!$A$6:$H$111,8,FALSE)</f>
        <v>m2</v>
      </c>
      <c r="I68" s="219">
        <f>VLOOKUP($B68,Solados!$A$6:$H$111,7,FALSE)</f>
        <v>51592.643890548592</v>
      </c>
    </row>
    <row r="69" spans="1:10" x14ac:dyDescent="0.2">
      <c r="A69" s="51">
        <v>41</v>
      </c>
      <c r="B69" s="51" t="s">
        <v>975</v>
      </c>
      <c r="C69" s="52" t="str">
        <f>VLOOKUP($B69,Solados!$A$6:$H$111,2,FALSE)</f>
        <v>Mosaico calcáreo</v>
      </c>
      <c r="H69" s="51" t="str">
        <f>VLOOKUP($B69,Solados!$A$6:$H$111,8,FALSE)</f>
        <v>m2</v>
      </c>
      <c r="I69" s="219">
        <f>VLOOKUP($B69,Solados!$A$6:$H$111,7,FALSE)</f>
        <v>34242.523588760734</v>
      </c>
    </row>
    <row r="70" spans="1:10" x14ac:dyDescent="0.2">
      <c r="A70" s="51">
        <v>42</v>
      </c>
      <c r="B70" s="51" t="s">
        <v>976</v>
      </c>
      <c r="C70" s="52" t="str">
        <f>VLOOKUP($B70,Solados!$A$6:$H$111,2,FALSE)</f>
        <v>Piso y zócalos cerámicos esmaltado</v>
      </c>
      <c r="H70" s="51" t="str">
        <f>VLOOKUP($B70,Solados!$A$6:$H$111,8,FALSE)</f>
        <v>m2</v>
      </c>
      <c r="I70" s="219">
        <f>VLOOKUP($B70,Solados!$A$6:$H$111,7,FALSE)</f>
        <v>19294.818284116227</v>
      </c>
    </row>
    <row r="71" spans="1:10" x14ac:dyDescent="0.2">
      <c r="A71" s="51">
        <v>43</v>
      </c>
      <c r="B71" s="51" t="s">
        <v>977</v>
      </c>
      <c r="C71" s="52" t="str">
        <f>VLOOKUP($B71,Solados!$A$6:$H$111,2,FALSE)</f>
        <v>Piso y zócalo cerámico incl. carpeta</v>
      </c>
      <c r="H71" s="51" t="str">
        <f>VLOOKUP($B71,Solados!$A$6:$H$111,8,FALSE)</f>
        <v>m2</v>
      </c>
      <c r="I71" s="219">
        <f>VLOOKUP($B71,Solados!$A$6:$H$111,7,FALSE)</f>
        <v>34756.372325677366</v>
      </c>
    </row>
    <row r="72" spans="1:10" x14ac:dyDescent="0.2">
      <c r="A72" s="51">
        <v>44</v>
      </c>
      <c r="B72" s="51" t="s">
        <v>978</v>
      </c>
      <c r="C72" s="52" t="str">
        <f>VLOOKUP($B72,Solados!$A$6:$H$111,2,FALSE)</f>
        <v>Cemento alisado terminado a la llana</v>
      </c>
      <c r="H72" s="51" t="str">
        <f>VLOOKUP($B72,Solados!$A$6:$H$111,8,FALSE)</f>
        <v>m2</v>
      </c>
      <c r="I72" s="219">
        <f>VLOOKUP($B72,Solados!$A$6:$H$111,7,FALSE)</f>
        <v>22318.051506335949</v>
      </c>
    </row>
    <row r="73" spans="1:10" x14ac:dyDescent="0.2">
      <c r="A73" s="51">
        <v>45</v>
      </c>
      <c r="B73" s="51" t="s">
        <v>979</v>
      </c>
      <c r="C73" s="52" t="str">
        <f>VLOOKUP($B73,Solados!$A$6:$H$111,2,FALSE)</f>
        <v>Hº Sº fratazado e = 10 cm</v>
      </c>
      <c r="H73" s="51" t="str">
        <f>VLOOKUP($B73,Solados!$A$6:$H$111,8,FALSE)</f>
        <v>m2</v>
      </c>
      <c r="I73" s="219">
        <f>VLOOKUP($B73,Solados!$A$6:$H$111,7,FALSE)</f>
        <v>31294.33019156595</v>
      </c>
    </row>
    <row r="74" spans="1:10" x14ac:dyDescent="0.2">
      <c r="A74" s="59">
        <v>46</v>
      </c>
      <c r="B74" s="59" t="s">
        <v>980</v>
      </c>
      <c r="C74" s="60" t="str">
        <f>VLOOKUP($B74,Solados!$A$6:$H$111,2,FALSE)</f>
        <v>Hº Aº fratazado e = 15 cm</v>
      </c>
      <c r="D74" s="60"/>
      <c r="E74" s="60"/>
      <c r="F74" s="60"/>
      <c r="G74" s="60"/>
      <c r="H74" s="59" t="str">
        <f>VLOOKUP($B74,Solados!$A$6:$H$111,8,FALSE)</f>
        <v>m2</v>
      </c>
      <c r="I74" s="229">
        <f>VLOOKUP($B74,Solados!$A$6:$H$111,7,FALSE)</f>
        <v>63922.589109134125</v>
      </c>
      <c r="J74" s="60"/>
    </row>
    <row r="77" spans="1:10" ht="18" customHeight="1" x14ac:dyDescent="0.2">
      <c r="A77" s="42" t="str">
        <f>Techos!B4</f>
        <v>8 - Techos</v>
      </c>
      <c r="I77" s="220"/>
    </row>
    <row r="78" spans="1:10" ht="27" customHeight="1" x14ac:dyDescent="0.2">
      <c r="A78" s="61" t="s">
        <v>905</v>
      </c>
      <c r="B78" s="62" t="s">
        <v>906</v>
      </c>
      <c r="C78" s="316" t="s">
        <v>907</v>
      </c>
      <c r="D78" s="316"/>
      <c r="E78" s="316"/>
      <c r="F78" s="316"/>
      <c r="G78" s="316"/>
      <c r="H78" s="63" t="s">
        <v>5</v>
      </c>
      <c r="I78" s="323" t="s">
        <v>921</v>
      </c>
      <c r="J78" s="323"/>
    </row>
    <row r="79" spans="1:10" x14ac:dyDescent="0.2">
      <c r="A79" s="57">
        <v>47</v>
      </c>
      <c r="B79" s="57" t="s">
        <v>991</v>
      </c>
      <c r="C79" s="58" t="str">
        <f>VLOOKUP($B79,Techos!$A$6:$H$112,2,FALSE)</f>
        <v>Inclinado teja - estruct. madera</v>
      </c>
      <c r="D79" s="58"/>
      <c r="E79" s="58"/>
      <c r="F79" s="58"/>
      <c r="G79" s="58"/>
      <c r="H79" s="57" t="str">
        <f>VLOOKUP($B79,Techos!$A$6:$H$112,8,FALSE)</f>
        <v>m2</v>
      </c>
      <c r="I79" s="228">
        <f>VLOOKUP($B79,Techos!$A$6:$H$112,7,FALSE)</f>
        <v>133562.93251383892</v>
      </c>
      <c r="J79" s="58"/>
    </row>
    <row r="80" spans="1:10" x14ac:dyDescent="0.2">
      <c r="A80" s="51">
        <v>48</v>
      </c>
      <c r="B80" s="51" t="s">
        <v>992</v>
      </c>
      <c r="C80" s="52" t="str">
        <f>VLOOKUP($B80,Techos!$A$6:$H$112,2,FALSE)</f>
        <v>Tejas s/losa incl. aislac.</v>
      </c>
      <c r="H80" s="51" t="str">
        <f>VLOOKUP($B80,Techos!$A$6:$H$112,8,FALSE)</f>
        <v>m2</v>
      </c>
      <c r="I80" s="219">
        <f>VLOOKUP($B80,Techos!$A$6:$H$112,7,FALSE)</f>
        <v>84063.811780465257</v>
      </c>
    </row>
    <row r="81" spans="1:10" x14ac:dyDescent="0.2">
      <c r="A81" s="51">
        <v>49</v>
      </c>
      <c r="B81" s="51" t="s">
        <v>993</v>
      </c>
      <c r="C81" s="52" t="str">
        <f>VLOOKUP($B81,Techos!$A$6:$H$112,2,FALSE)</f>
        <v>Inclinado Fº Cº s/estructura metálica</v>
      </c>
      <c r="H81" s="51" t="str">
        <f>VLOOKUP($B81,Techos!$A$6:$H$112,8,FALSE)</f>
        <v>m2</v>
      </c>
      <c r="I81" s="219">
        <f>VLOOKUP($B81,Techos!$A$6:$H$112,7,FALSE)</f>
        <v>77002.914723470443</v>
      </c>
    </row>
    <row r="82" spans="1:10" x14ac:dyDescent="0.2">
      <c r="A82" s="51">
        <v>50</v>
      </c>
      <c r="B82" s="51" t="s">
        <v>994</v>
      </c>
      <c r="C82" s="52" t="str">
        <f>VLOOKUP($B82,Techos!$A$6:$H$112,2,FALSE)</f>
        <v>Inclinado Hº Gº s/estructura metálica</v>
      </c>
      <c r="H82" s="51" t="str">
        <f>VLOOKUP($B82,Techos!$A$6:$H$112,8,FALSE)</f>
        <v>m2</v>
      </c>
      <c r="I82" s="219">
        <f>VLOOKUP($B82,Techos!$A$6:$H$112,7,FALSE)</f>
        <v>77180.699714045943</v>
      </c>
    </row>
    <row r="83" spans="1:10" x14ac:dyDescent="0.2">
      <c r="A83" s="51">
        <v>51</v>
      </c>
      <c r="B83" s="51" t="s">
        <v>995</v>
      </c>
      <c r="C83" s="52" t="str">
        <f>VLOOKUP($B83,Techos!$A$6:$H$112,2,FALSE)</f>
        <v>Inclinado Hº Gº s/estructura madera</v>
      </c>
      <c r="H83" s="51" t="str">
        <f>VLOOKUP($B83,Techos!$A$6:$H$112,8,FALSE)</f>
        <v>m2</v>
      </c>
      <c r="I83" s="219">
        <f>VLOOKUP($B83,Techos!$A$6:$H$112,7,FALSE)</f>
        <v>63132.016622462012</v>
      </c>
    </row>
    <row r="84" spans="1:10" x14ac:dyDescent="0.2">
      <c r="A84" s="51">
        <v>52</v>
      </c>
      <c r="B84" s="51" t="s">
        <v>996</v>
      </c>
      <c r="C84" s="52" t="str">
        <f>VLOOKUP($B84,Techos!$A$6:$H$112,2,FALSE)</f>
        <v>Plano c/aislación s/losa</v>
      </c>
      <c r="H84" s="51" t="str">
        <f>VLOOKUP($B84,Techos!$A$6:$H$112,8,FALSE)</f>
        <v>m2</v>
      </c>
      <c r="I84" s="219">
        <f>VLOOKUP($B84,Techos!$A$6:$H$112,7,FALSE)</f>
        <v>201071.08050700431</v>
      </c>
    </row>
    <row r="85" spans="1:10" x14ac:dyDescent="0.2">
      <c r="A85" s="51">
        <v>53</v>
      </c>
      <c r="B85" s="51" t="s">
        <v>997</v>
      </c>
      <c r="C85" s="52" t="str">
        <f>VLOOKUP($B85,Techos!$A$6:$H$112,2,FALSE)</f>
        <v>Losa aliv. vigueta cerámica</v>
      </c>
      <c r="H85" s="51" t="str">
        <f>VLOOKUP($B85,Techos!$A$6:$H$112,8,FALSE)</f>
        <v>m2</v>
      </c>
      <c r="I85" s="219">
        <f>VLOOKUP($B85,Techos!$A$6:$H$112,7,FALSE)</f>
        <v>101158.07675378644</v>
      </c>
    </row>
    <row r="86" spans="1:10" x14ac:dyDescent="0.2">
      <c r="A86" s="59">
        <v>54</v>
      </c>
      <c r="B86" s="59" t="s">
        <v>998</v>
      </c>
      <c r="C86" s="60" t="str">
        <f>VLOOKUP($B86,Techos!$A$6:$H$112,2,FALSE)</f>
        <v>Inclinado Policarb. s/estructura Metálica</v>
      </c>
      <c r="D86" s="60"/>
      <c r="E86" s="60"/>
      <c r="F86" s="60"/>
      <c r="G86" s="60"/>
      <c r="H86" s="59" t="str">
        <f>VLOOKUP($B86,Techos!$A$6:$H$112,8,FALSE)</f>
        <v>m2</v>
      </c>
      <c r="I86" s="229">
        <f>VLOOKUP($B86,Techos!$A$6:$H$112,7,FALSE)</f>
        <v>62834.987138770615</v>
      </c>
      <c r="J86" s="60"/>
    </row>
    <row r="89" spans="1:10" ht="18" customHeight="1" x14ac:dyDescent="0.2">
      <c r="A89" s="42" t="str">
        <f>Cielorrasos!B4</f>
        <v>9 - Cielorrasos</v>
      </c>
      <c r="I89" s="220"/>
    </row>
    <row r="90" spans="1:10" ht="27" customHeight="1" x14ac:dyDescent="0.2">
      <c r="A90" s="61" t="s">
        <v>905</v>
      </c>
      <c r="B90" s="62" t="s">
        <v>906</v>
      </c>
      <c r="C90" s="316" t="s">
        <v>907</v>
      </c>
      <c r="D90" s="316"/>
      <c r="E90" s="316"/>
      <c r="F90" s="316"/>
      <c r="G90" s="316"/>
      <c r="H90" s="63" t="s">
        <v>5</v>
      </c>
      <c r="I90" s="323" t="s">
        <v>921</v>
      </c>
      <c r="J90" s="323"/>
    </row>
    <row r="91" spans="1:10" x14ac:dyDescent="0.2">
      <c r="A91" s="57">
        <v>55</v>
      </c>
      <c r="B91" s="57" t="s">
        <v>1007</v>
      </c>
      <c r="C91" s="58" t="str">
        <f>VLOOKUP($B91,Cielorrasos!$A$6:$H$79,2,FALSE)</f>
        <v>Suspendido a la cal</v>
      </c>
      <c r="D91" s="58"/>
      <c r="E91" s="58"/>
      <c r="F91" s="58"/>
      <c r="G91" s="58"/>
      <c r="H91" s="57" t="str">
        <f>VLOOKUP($B91,Cielorrasos!$A$6:$H$79,8,FALSE)</f>
        <v>m2</v>
      </c>
      <c r="I91" s="228">
        <f>VLOOKUP($B91,Cielorrasos!$A$6:$H$79,7,FALSE)</f>
        <v>47997.676801119109</v>
      </c>
      <c r="J91" s="58"/>
    </row>
    <row r="92" spans="1:10" x14ac:dyDescent="0.2">
      <c r="A92" s="51">
        <v>56</v>
      </c>
      <c r="B92" s="51" t="s">
        <v>1008</v>
      </c>
      <c r="C92" s="52" t="str">
        <f>VLOOKUP($B92,Cielorrasos!$A$6:$H$79,2,FALSE)</f>
        <v>Suspendido de yeso</v>
      </c>
      <c r="H92" s="51" t="str">
        <f>VLOOKUP($B92,Cielorrasos!$A$6:$H$79,8,FALSE)</f>
        <v>m2</v>
      </c>
      <c r="I92" s="219">
        <f>VLOOKUP($B92,Cielorrasos!$A$6:$H$79,7,FALSE)</f>
        <v>68514.541135117906</v>
      </c>
    </row>
    <row r="93" spans="1:10" x14ac:dyDescent="0.2">
      <c r="A93" s="51">
        <v>57</v>
      </c>
      <c r="B93" s="51" t="s">
        <v>1009</v>
      </c>
      <c r="C93" s="52" t="str">
        <f>VLOOKUP($B93,Cielorrasos!$A$6:$H$79,2,FALSE)</f>
        <v>Suspendido de madera machimbrada</v>
      </c>
      <c r="H93" s="51" t="str">
        <f>VLOOKUP($B93,Cielorrasos!$A$6:$H$79,8,FALSE)</f>
        <v>m2</v>
      </c>
      <c r="I93" s="219">
        <f>VLOOKUP($B93,Cielorrasos!$A$6:$H$79,7,FALSE)</f>
        <v>47473.308279636825</v>
      </c>
    </row>
    <row r="94" spans="1:10" x14ac:dyDescent="0.2">
      <c r="A94" s="51">
        <v>58</v>
      </c>
      <c r="B94" s="51" t="s">
        <v>1010</v>
      </c>
      <c r="C94" s="52" t="str">
        <f>VLOOKUP($B94,Cielorrasos!$A$6:$H$79,2,FALSE)</f>
        <v>Suspendido tablero de yeso</v>
      </c>
      <c r="H94" s="51" t="str">
        <f>VLOOKUP($B94,Cielorrasos!$A$6:$H$79,8,FALSE)</f>
        <v>m2</v>
      </c>
      <c r="I94" s="219">
        <f>VLOOKUP($B94,Cielorrasos!$A$6:$H$79,7,FALSE)</f>
        <v>90817.575475260644</v>
      </c>
    </row>
    <row r="95" spans="1:10" x14ac:dyDescent="0.2">
      <c r="A95" s="51">
        <v>59</v>
      </c>
      <c r="B95" s="51" t="s">
        <v>1011</v>
      </c>
      <c r="C95" s="52" t="str">
        <f>VLOOKUP($B95,Cielorrasos!$A$6:$H$79,2,FALSE)</f>
        <v>Aplicado grueso y fino a la cal</v>
      </c>
      <c r="H95" s="51" t="str">
        <f>VLOOKUP($B95,Cielorrasos!$A$6:$H$79,8,FALSE)</f>
        <v>m2</v>
      </c>
      <c r="I95" s="219">
        <f>VLOOKUP($B95,Cielorrasos!$A$6:$H$79,7,FALSE)</f>
        <v>22260.932195231271</v>
      </c>
    </row>
    <row r="96" spans="1:10" x14ac:dyDescent="0.2">
      <c r="A96" s="51">
        <v>60</v>
      </c>
      <c r="B96" s="51" t="s">
        <v>1012</v>
      </c>
      <c r="C96" s="52" t="str">
        <f>VLOOKUP($B96,Cielorrasos!$A$6:$H$79,2,FALSE)</f>
        <v>Aplicado de yeso</v>
      </c>
      <c r="H96" s="51" t="str">
        <f>VLOOKUP($B96,Cielorrasos!$A$6:$H$79,8,FALSE)</f>
        <v>m2</v>
      </c>
      <c r="I96" s="219">
        <f>VLOOKUP($B96,Cielorrasos!$A$6:$H$79,7,FALSE)</f>
        <v>39798.168914146496</v>
      </c>
    </row>
    <row r="97" spans="1:10" x14ac:dyDescent="0.2">
      <c r="I97" s="219"/>
    </row>
    <row r="98" spans="1:10" x14ac:dyDescent="0.2">
      <c r="I98" s="219"/>
    </row>
    <row r="99" spans="1:10" ht="18" customHeight="1" x14ac:dyDescent="0.2">
      <c r="A99" s="42" t="str">
        <f>Revestimientos!B4</f>
        <v>10 - Revestimientos</v>
      </c>
      <c r="I99" s="220"/>
    </row>
    <row r="100" spans="1:10" ht="27" customHeight="1" x14ac:dyDescent="0.2">
      <c r="A100" s="61" t="s">
        <v>905</v>
      </c>
      <c r="B100" s="62" t="s">
        <v>906</v>
      </c>
      <c r="C100" s="316" t="s">
        <v>907</v>
      </c>
      <c r="D100" s="316"/>
      <c r="E100" s="316"/>
      <c r="F100" s="316"/>
      <c r="G100" s="316"/>
      <c r="H100" s="63" t="s">
        <v>5</v>
      </c>
      <c r="I100" s="323" t="s">
        <v>921</v>
      </c>
      <c r="J100" s="323"/>
    </row>
    <row r="101" spans="1:10" x14ac:dyDescent="0.2">
      <c r="A101" s="57">
        <v>61</v>
      </c>
      <c r="B101" s="57" t="s">
        <v>1020</v>
      </c>
      <c r="C101" s="58" t="str">
        <f>VLOOKUP($B101,Revestimientos!$A$6:$H$25,2,FALSE)</f>
        <v>Exterior proyectable</v>
      </c>
      <c r="D101" s="58"/>
      <c r="E101" s="58"/>
      <c r="F101" s="58"/>
      <c r="G101" s="58"/>
      <c r="H101" s="57" t="str">
        <f>VLOOKUP($B101,Revestimientos!$A$6:$H$25,8,FALSE)</f>
        <v>m2</v>
      </c>
      <c r="I101" s="228">
        <f>VLOOKUP($B101,Revestimientos!$A$6:$H$25,7,FALSE)</f>
        <v>4887.4745718814993</v>
      </c>
      <c r="J101" s="58"/>
    </row>
    <row r="102" spans="1:10" x14ac:dyDescent="0.2">
      <c r="A102" s="59">
        <v>62</v>
      </c>
      <c r="B102" s="59" t="s">
        <v>1021</v>
      </c>
      <c r="C102" s="60" t="str">
        <f>VLOOKUP($B102,Revestimientos!$A$6:$H$25,2,FALSE)</f>
        <v>Azulejos</v>
      </c>
      <c r="D102" s="60"/>
      <c r="E102" s="60"/>
      <c r="F102" s="60"/>
      <c r="G102" s="60"/>
      <c r="H102" s="59" t="str">
        <f>VLOOKUP($B102,Revestimientos!$A$6:$H$25,8,FALSE)</f>
        <v>m2</v>
      </c>
      <c r="I102" s="229">
        <f>VLOOKUP($B102,Revestimientos!$A$6:$H$25,7,FALSE)</f>
        <v>19060.057549861089</v>
      </c>
      <c r="J102" s="60"/>
    </row>
    <row r="105" spans="1:10" ht="18" customHeight="1" x14ac:dyDescent="0.2">
      <c r="A105" s="42" t="str">
        <f>Carpintería!B4</f>
        <v>11 - Carpintería</v>
      </c>
      <c r="I105" s="220"/>
    </row>
    <row r="106" spans="1:10" ht="27" customHeight="1" x14ac:dyDescent="0.2">
      <c r="A106" s="61" t="s">
        <v>905</v>
      </c>
      <c r="B106" s="62" t="s">
        <v>906</v>
      </c>
      <c r="C106" s="316" t="s">
        <v>907</v>
      </c>
      <c r="D106" s="316"/>
      <c r="E106" s="316"/>
      <c r="F106" s="316"/>
      <c r="G106" s="316"/>
      <c r="H106" s="63" t="s">
        <v>5</v>
      </c>
      <c r="I106" s="323" t="s">
        <v>921</v>
      </c>
      <c r="J106" s="323"/>
    </row>
    <row r="107" spans="1:10" x14ac:dyDescent="0.2">
      <c r="A107" s="57">
        <v>63</v>
      </c>
      <c r="B107" s="57" t="s">
        <v>1025</v>
      </c>
      <c r="C107" s="58" t="str">
        <f>VLOOKUP($B107,Carpintería!$A$6:$H$59,2,FALSE)</f>
        <v>Metálica y Madera Vivienda Unifamiliar</v>
      </c>
      <c r="D107" s="58"/>
      <c r="E107" s="58"/>
      <c r="F107" s="58"/>
      <c r="G107" s="58"/>
      <c r="H107" s="57" t="str">
        <f>VLOOKUP($B107,Carpintería!$A$6:$H$59,8,FALSE)</f>
        <v>m2</v>
      </c>
      <c r="I107" s="228">
        <f>VLOOKUP($B107,Carpintería!$A$6:$H$59,7,FALSE)</f>
        <v>2826309.5889771935</v>
      </c>
      <c r="J107" s="58"/>
    </row>
    <row r="108" spans="1:10" x14ac:dyDescent="0.2">
      <c r="A108" s="51">
        <v>64</v>
      </c>
      <c r="B108" s="51" t="s">
        <v>1026</v>
      </c>
      <c r="C108" s="52" t="str">
        <f>VLOOKUP($B108,Carpintería!$A$6:$H$59,2,FALSE)</f>
        <v>Metálica Vivienda Unifamiliar</v>
      </c>
      <c r="H108" s="51" t="str">
        <f>VLOOKUP($B108,Carpintería!$A$6:$H$59,8,FALSE)</f>
        <v>m2</v>
      </c>
      <c r="I108" s="219">
        <f>VLOOKUP($B108,Carpintería!$A$6:$H$59,7,FALSE)</f>
        <v>1687294.4701901511</v>
      </c>
    </row>
    <row r="109" spans="1:10" x14ac:dyDescent="0.2">
      <c r="A109" s="51">
        <v>65</v>
      </c>
      <c r="B109" s="51" t="s">
        <v>1027</v>
      </c>
      <c r="C109" s="52" t="str">
        <f>VLOOKUP($B109,Carpintería!$A$6:$H$59,2,FALSE)</f>
        <v>Madera Vivienda Unifamiliar</v>
      </c>
      <c r="H109" s="51" t="str">
        <f>VLOOKUP($B109,Carpintería!$A$6:$H$59,8,FALSE)</f>
        <v>m2</v>
      </c>
      <c r="I109" s="219">
        <f>VLOOKUP($B109,Carpintería!$A$6:$H$59,7,FALSE)</f>
        <v>1116252.6714728472</v>
      </c>
    </row>
    <row r="110" spans="1:10" x14ac:dyDescent="0.2">
      <c r="A110" s="51">
        <v>66</v>
      </c>
      <c r="B110" s="51" t="s">
        <v>1028</v>
      </c>
      <c r="C110" s="52" t="str">
        <f>VLOOKUP($B110,Carpintería!$A$6:$H$59,2,FALSE)</f>
        <v>Metálica por edificio</v>
      </c>
      <c r="H110" s="51" t="str">
        <f>VLOOKUP($B110,Carpintería!$A$6:$H$59,8,FALSE)</f>
        <v>m2</v>
      </c>
      <c r="I110" s="219">
        <f>VLOOKUP($B110,Carpintería!$A$6:$H$59,7,FALSE)</f>
        <v>25085839.04765531</v>
      </c>
    </row>
    <row r="111" spans="1:10" x14ac:dyDescent="0.2">
      <c r="A111" s="59">
        <v>67</v>
      </c>
      <c r="B111" s="59" t="s">
        <v>1029</v>
      </c>
      <c r="C111" s="60" t="str">
        <f>VLOOKUP($B111,Carpintería!$A$6:$H$59,2,FALSE)</f>
        <v>Madera por edificio</v>
      </c>
      <c r="D111" s="60"/>
      <c r="E111" s="60"/>
      <c r="F111" s="60"/>
      <c r="G111" s="60"/>
      <c r="H111" s="59" t="str">
        <f>VLOOKUP($B111,Carpintería!$A$6:$H$59,8,FALSE)</f>
        <v>m2</v>
      </c>
      <c r="I111" s="229">
        <f>VLOOKUP($B111,Carpintería!$A$6:$H$59,7,FALSE)</f>
        <v>11365847.705206947</v>
      </c>
      <c r="J111" s="60"/>
    </row>
    <row r="114" spans="1:10" ht="18" customHeight="1" x14ac:dyDescent="0.2">
      <c r="A114" s="42" t="str">
        <f>'Inst. Sanitaria'!B4</f>
        <v>12 - Instalación Sanitaria</v>
      </c>
      <c r="I114" s="220"/>
    </row>
    <row r="115" spans="1:10" ht="15" customHeight="1" x14ac:dyDescent="0.2">
      <c r="A115" s="33" t="str">
        <f>'Inst. Sanitaria'!B6</f>
        <v>12.1 Instalación de Agua Caliente y Fría</v>
      </c>
      <c r="I115" s="220"/>
    </row>
    <row r="116" spans="1:10" ht="27" customHeight="1" x14ac:dyDescent="0.2">
      <c r="A116" s="61" t="s">
        <v>905</v>
      </c>
      <c r="B116" s="62" t="s">
        <v>906</v>
      </c>
      <c r="C116" s="316" t="s">
        <v>907</v>
      </c>
      <c r="D116" s="316"/>
      <c r="E116" s="316"/>
      <c r="F116" s="316"/>
      <c r="G116" s="316"/>
      <c r="H116" s="63" t="s">
        <v>5</v>
      </c>
      <c r="I116" s="323" t="s">
        <v>921</v>
      </c>
      <c r="J116" s="323"/>
    </row>
    <row r="117" spans="1:10" x14ac:dyDescent="0.2">
      <c r="A117" s="57">
        <v>68</v>
      </c>
      <c r="B117" s="57" t="s">
        <v>1034</v>
      </c>
      <c r="C117" s="58" t="str">
        <f>VLOOKUP($B117,'Inst. Sanitaria'!$A$8:$H$148,2,FALSE)</f>
        <v>Conexión agua p/vivienda unifamiliar</v>
      </c>
      <c r="D117" s="58"/>
      <c r="E117" s="58"/>
      <c r="F117" s="58"/>
      <c r="G117" s="58"/>
      <c r="H117" s="57" t="str">
        <f>VLOOKUP($B117,'Inst. Sanitaria'!$A$8:$H$148,8,FALSE)</f>
        <v>gl</v>
      </c>
      <c r="I117" s="228">
        <f>VLOOKUP($B117,'Inst. Sanitaria'!$A$8:$H$148,7,FALSE)</f>
        <v>466802.3844881925</v>
      </c>
      <c r="J117" s="58"/>
    </row>
    <row r="118" spans="1:10" x14ac:dyDescent="0.2">
      <c r="A118" s="51">
        <v>69</v>
      </c>
      <c r="B118" s="51" t="s">
        <v>1035</v>
      </c>
      <c r="C118" s="52" t="str">
        <f>VLOOKUP($B118,'Inst. Sanitaria'!$A$8:$H$148,2,FALSE)</f>
        <v>Vivienda unifamiliar sin conexión</v>
      </c>
      <c r="H118" s="51" t="str">
        <f>VLOOKUP($B118,'Inst. Sanitaria'!$A$8:$H$148,8,FALSE)</f>
        <v>gl</v>
      </c>
      <c r="I118" s="219">
        <f>VLOOKUP($B118,'Inst. Sanitaria'!$A$8:$H$148,7,FALSE)</f>
        <v>840417.78789161635</v>
      </c>
    </row>
    <row r="119" spans="1:10" x14ac:dyDescent="0.2">
      <c r="A119" s="51">
        <v>70</v>
      </c>
      <c r="B119" s="51" t="s">
        <v>1036</v>
      </c>
      <c r="C119" s="52" t="str">
        <f>VLOOKUP($B119,'Inst. Sanitaria'!$A$8:$H$148,2,FALSE)</f>
        <v>vivienda unifamiliar con conexión</v>
      </c>
      <c r="H119" s="51" t="str">
        <f>VLOOKUP($B119,'Inst. Sanitaria'!$A$8:$H$148,8,FALSE)</f>
        <v>gl</v>
      </c>
      <c r="I119" s="219">
        <f>VLOOKUP($B119,'Inst. Sanitaria'!$A$8:$H$148,7,FALSE)</f>
        <v>1307220.1723798087</v>
      </c>
    </row>
    <row r="120" spans="1:10" x14ac:dyDescent="0.2">
      <c r="A120" s="59">
        <v>71</v>
      </c>
      <c r="B120" s="59" t="s">
        <v>1037</v>
      </c>
      <c r="C120" s="60" t="str">
        <f>VLOOKUP($B120,'Inst. Sanitaria'!$A$8:$H$148,2,FALSE)</f>
        <v>Vivienda colectiva sin conexión</v>
      </c>
      <c r="D120" s="60"/>
      <c r="E120" s="60"/>
      <c r="F120" s="60"/>
      <c r="G120" s="60"/>
      <c r="H120" s="59" t="str">
        <f>VLOOKUP($B120,'Inst. Sanitaria'!$A$8:$H$148,8,FALSE)</f>
        <v>gl</v>
      </c>
      <c r="I120" s="229">
        <f>VLOOKUP($B120,'Inst. Sanitaria'!$A$8:$H$148,7,FALSE)</f>
        <v>3786158.5432206132</v>
      </c>
      <c r="J120" s="60"/>
    </row>
    <row r="122" spans="1:10" ht="15" x14ac:dyDescent="0.2">
      <c r="A122" s="33" t="str">
        <f>'Inst. Sanitaria'!B64</f>
        <v>12.2 Artefactos Sanitarios y Grifería</v>
      </c>
    </row>
    <row r="123" spans="1:10" ht="27" customHeight="1" x14ac:dyDescent="0.2">
      <c r="A123" s="61" t="s">
        <v>905</v>
      </c>
      <c r="B123" s="62" t="s">
        <v>906</v>
      </c>
      <c r="C123" s="316" t="s">
        <v>907</v>
      </c>
      <c r="D123" s="316"/>
      <c r="E123" s="316"/>
      <c r="F123" s="316"/>
      <c r="G123" s="316"/>
      <c r="H123" s="63" t="s">
        <v>5</v>
      </c>
      <c r="I123" s="323" t="s">
        <v>921</v>
      </c>
      <c r="J123" s="323"/>
    </row>
    <row r="124" spans="1:10" x14ac:dyDescent="0.2">
      <c r="A124" s="57">
        <v>72</v>
      </c>
      <c r="B124" s="57" t="s">
        <v>1038</v>
      </c>
      <c r="C124" s="58" t="str">
        <f>VLOOKUP($B124,'Inst. Sanitaria'!$A$8:$H$148,2,FALSE)</f>
        <v>Artefactos sanit. y grifer. Viv. Unifam.</v>
      </c>
      <c r="D124" s="58"/>
      <c r="E124" s="58"/>
      <c r="F124" s="58"/>
      <c r="G124" s="58"/>
      <c r="H124" s="57" t="str">
        <f>VLOOKUP($B124,'Inst. Sanitaria'!$A$8:$H$148,8,FALSE)</f>
        <v>gl</v>
      </c>
      <c r="I124" s="228">
        <f>VLOOKUP($B124,'Inst. Sanitaria'!$A$8:$H$148,7,FALSE)</f>
        <v>2146505.508308969</v>
      </c>
      <c r="J124" s="58"/>
    </row>
    <row r="125" spans="1:10" x14ac:dyDescent="0.2">
      <c r="A125" s="59">
        <v>73</v>
      </c>
      <c r="B125" s="59" t="s">
        <v>1039</v>
      </c>
      <c r="C125" s="60" t="str">
        <f>VLOOKUP($B125,'Inst. Sanitaria'!$A$8:$H$148,2,FALSE)</f>
        <v>Artefactos sanit. y grifer. Viv. Colectiva</v>
      </c>
      <c r="D125" s="60"/>
      <c r="E125" s="60"/>
      <c r="F125" s="60"/>
      <c r="G125" s="60"/>
      <c r="H125" s="59" t="str">
        <f>VLOOKUP($B125,'Inst. Sanitaria'!$A$8:$H$148,8,FALSE)</f>
        <v>gl</v>
      </c>
      <c r="I125" s="229">
        <f>VLOOKUP($B125,'Inst. Sanitaria'!$A$8:$H$148,7,FALSE)</f>
        <v>14633161.023861935</v>
      </c>
      <c r="J125" s="60"/>
    </row>
    <row r="127" spans="1:10" ht="15" x14ac:dyDescent="0.2">
      <c r="A127" s="33" t="str">
        <f>'Inst. Sanitaria'!B88</f>
        <v>12.3 Desagües Cloacales y Pluviales</v>
      </c>
    </row>
    <row r="128" spans="1:10" ht="27" customHeight="1" x14ac:dyDescent="0.2">
      <c r="A128" s="61" t="s">
        <v>905</v>
      </c>
      <c r="B128" s="62" t="s">
        <v>906</v>
      </c>
      <c r="C128" s="316" t="s">
        <v>907</v>
      </c>
      <c r="D128" s="316"/>
      <c r="E128" s="316"/>
      <c r="F128" s="316"/>
      <c r="G128" s="316"/>
      <c r="H128" s="63" t="s">
        <v>5</v>
      </c>
      <c r="I128" s="323" t="s">
        <v>921</v>
      </c>
      <c r="J128" s="323"/>
    </row>
    <row r="129" spans="1:10" x14ac:dyDescent="0.2">
      <c r="A129" s="57">
        <v>74</v>
      </c>
      <c r="B129" s="57" t="s">
        <v>1040</v>
      </c>
      <c r="C129" s="58" t="str">
        <f>VLOOKUP($B129,'Inst. Sanitaria'!$A$8:$H$148,2,FALSE)</f>
        <v>PVC vivienda indiv. S/ conexión a red</v>
      </c>
      <c r="D129" s="58"/>
      <c r="E129" s="58"/>
      <c r="F129" s="58"/>
      <c r="G129" s="58"/>
      <c r="H129" s="57" t="str">
        <f>VLOOKUP($B129,'Inst. Sanitaria'!$A$8:$H$148,8,FALSE)</f>
        <v>gl</v>
      </c>
      <c r="I129" s="228">
        <f>VLOOKUP($B129,'Inst. Sanitaria'!$A$8:$H$148,7,FALSE)</f>
        <v>1625062.3799299011</v>
      </c>
      <c r="J129" s="58"/>
    </row>
    <row r="130" spans="1:10" x14ac:dyDescent="0.2">
      <c r="A130" s="51">
        <v>75</v>
      </c>
      <c r="B130" s="51" t="s">
        <v>1042</v>
      </c>
      <c r="C130" s="52" t="str">
        <f>VLOOKUP($B130,'Inst. Sanitaria'!$A$8:$H$148,2,FALSE)</f>
        <v>PVC viv. Unifam. C/conexión a red</v>
      </c>
      <c r="H130" s="51" t="str">
        <f>VLOOKUP($B130,'Inst. Sanitaria'!$A$8:$H$148,8,FALSE)</f>
        <v>gl</v>
      </c>
      <c r="I130" s="219">
        <f>VLOOKUP($B130,'Inst. Sanitaria'!$A$8:$H$148,7,FALSE)</f>
        <v>2069911.8488190875</v>
      </c>
    </row>
    <row r="131" spans="1:10" x14ac:dyDescent="0.2">
      <c r="A131" s="51">
        <v>76</v>
      </c>
      <c r="B131" s="51" t="s">
        <v>1044</v>
      </c>
      <c r="C131" s="52" t="str">
        <f>VLOOKUP($B131,'Inst. Sanitaria'!$A$8:$H$148,2,FALSE)</f>
        <v>PVC Vivienda Unifam. Conexión a red</v>
      </c>
      <c r="H131" s="51" t="str">
        <f>VLOOKUP($B131,'Inst. Sanitaria'!$A$8:$H$148,8,FALSE)</f>
        <v>gl</v>
      </c>
      <c r="I131" s="219">
        <f>VLOOKUP($B131,'Inst. Sanitaria'!$A$8:$H$148,7,FALSE)</f>
        <v>444849.46888918657</v>
      </c>
    </row>
    <row r="132" spans="1:10" x14ac:dyDescent="0.2">
      <c r="A132" s="51">
        <v>77</v>
      </c>
      <c r="B132" s="51" t="s">
        <v>1045</v>
      </c>
      <c r="C132" s="52" t="str">
        <f>VLOOKUP($B132,'Inst. Sanitaria'!$A$8:$H$148,2,FALSE)</f>
        <v>Pozo absorb. y cámara sep. Viv. unifam.</v>
      </c>
      <c r="H132" s="51" t="str">
        <f>VLOOKUP($B132,'Inst. Sanitaria'!$A$8:$H$148,8,FALSE)</f>
        <v>gl</v>
      </c>
      <c r="I132" s="219">
        <f>VLOOKUP($B132,'Inst. Sanitaria'!$A$8:$H$148,7,FALSE)</f>
        <v>2790993.0898681195</v>
      </c>
    </row>
    <row r="133" spans="1:10" x14ac:dyDescent="0.2">
      <c r="A133" s="59">
        <v>78</v>
      </c>
      <c r="B133" s="59" t="s">
        <v>1046</v>
      </c>
      <c r="C133" s="60" t="str">
        <f>VLOOKUP($B133,'Inst. Sanitaria'!$A$8:$H$148,2,FALSE)</f>
        <v>PVC Vivienda Colectiva. s/ conexión a red</v>
      </c>
      <c r="D133" s="60"/>
      <c r="E133" s="60"/>
      <c r="F133" s="60"/>
      <c r="G133" s="60"/>
      <c r="H133" s="59" t="str">
        <f>VLOOKUP($B133,'Inst. Sanitaria'!$A$8:$H$148,8,FALSE)</f>
        <v>gl</v>
      </c>
      <c r="I133" s="229">
        <f>VLOOKUP($B133,'Inst. Sanitaria'!$A$8:$H$148,7,FALSE)</f>
        <v>5290879.2356019523</v>
      </c>
      <c r="J133" s="60"/>
    </row>
    <row r="136" spans="1:10" ht="18" customHeight="1" x14ac:dyDescent="0.2">
      <c r="A136" s="42" t="str">
        <f>'Ints. Gas'!B4</f>
        <v>13 - Instalación de Gas</v>
      </c>
      <c r="I136" s="220"/>
    </row>
    <row r="137" spans="1:10" ht="27" customHeight="1" x14ac:dyDescent="0.2">
      <c r="A137" s="61" t="s">
        <v>905</v>
      </c>
      <c r="B137" s="62" t="s">
        <v>906</v>
      </c>
      <c r="C137" s="316" t="s">
        <v>907</v>
      </c>
      <c r="D137" s="316"/>
      <c r="E137" s="316"/>
      <c r="F137" s="316"/>
      <c r="G137" s="316"/>
      <c r="H137" s="63" t="s">
        <v>5</v>
      </c>
      <c r="I137" s="323" t="s">
        <v>921</v>
      </c>
      <c r="J137" s="323"/>
    </row>
    <row r="138" spans="1:10" x14ac:dyDescent="0.2">
      <c r="A138" s="57">
        <v>79</v>
      </c>
      <c r="B138" s="57" t="s">
        <v>1059</v>
      </c>
      <c r="C138" s="58" t="str">
        <f>VLOOKUP($B138,'Ints. Gas'!$A$6:$H$78,2,FALSE)</f>
        <v>Epoxi Vivienda Unifamiliar p/gas envasado</v>
      </c>
      <c r="D138" s="58"/>
      <c r="E138" s="58"/>
      <c r="F138" s="58"/>
      <c r="G138" s="58"/>
      <c r="H138" s="57" t="str">
        <f>VLOOKUP($B138,'Ints. Gas'!$A$6:$H$78,8,FALSE)</f>
        <v>gl</v>
      </c>
      <c r="I138" s="228">
        <f>VLOOKUP($B138,'Ints. Gas'!$A$6:$H$78,7,FALSE)</f>
        <v>967728.36154852191</v>
      </c>
      <c r="J138" s="58"/>
    </row>
    <row r="139" spans="1:10" x14ac:dyDescent="0.2">
      <c r="A139" s="51">
        <v>80</v>
      </c>
      <c r="B139" s="51" t="s">
        <v>1061</v>
      </c>
      <c r="C139" s="52" t="str">
        <f>VLOOKUP($B139,'Ints. Gas'!$A$6:$H$78,2,FALSE)</f>
        <v>Epoxi Vivienda Unifamiliar a red</v>
      </c>
      <c r="H139" s="51" t="str">
        <f>VLOOKUP($B139,'Ints. Gas'!$A$6:$H$78,8,FALSE)</f>
        <v>gl</v>
      </c>
      <c r="I139" s="219">
        <f>VLOOKUP($B139,'Ints. Gas'!$A$6:$H$78,7,FALSE)</f>
        <v>1177088.3829988251</v>
      </c>
    </row>
    <row r="140" spans="1:10" x14ac:dyDescent="0.2">
      <c r="A140" s="51">
        <v>81</v>
      </c>
      <c r="B140" s="51" t="s">
        <v>1065</v>
      </c>
      <c r="C140" s="52" t="str">
        <f>VLOOKUP($B140,'Ints. Gas'!$A$6:$H$78,2,FALSE)</f>
        <v>Epoxi Vivienda Unifamiliar a red c/artefactos</v>
      </c>
      <c r="H140" s="51" t="str">
        <f>VLOOKUP($B140,'Ints. Gas'!$A$6:$H$78,8,FALSE)</f>
        <v>gl</v>
      </c>
      <c r="I140" s="219">
        <f>VLOOKUP($B140,'Ints. Gas'!$A$6:$H$78,7,FALSE)</f>
        <v>2360299.6234485456</v>
      </c>
    </row>
    <row r="141" spans="1:10" x14ac:dyDescent="0.2">
      <c r="A141" s="51">
        <v>82</v>
      </c>
      <c r="B141" s="51" t="s">
        <v>1062</v>
      </c>
      <c r="C141" s="52" t="str">
        <f>VLOOKUP($B141,'Ints. Gas'!$A$6:$H$78,2,FALSE)</f>
        <v>HºNº Vivienda colectiva</v>
      </c>
      <c r="H141" s="51" t="str">
        <f>VLOOKUP($B141,'Ints. Gas'!$A$6:$H$78,8,FALSE)</f>
        <v>gl</v>
      </c>
      <c r="I141" s="219">
        <f>VLOOKUP($B141,'Ints. Gas'!$A$6:$H$78,7,FALSE)</f>
        <v>14987770.237104679</v>
      </c>
    </row>
    <row r="142" spans="1:10" x14ac:dyDescent="0.2">
      <c r="A142" s="59">
        <v>83</v>
      </c>
      <c r="B142" s="59" t="s">
        <v>1063</v>
      </c>
      <c r="C142" s="60" t="str">
        <f>VLOOKUP($B142,'Ints. Gas'!$A$6:$H$78,2,FALSE)</f>
        <v>Artefactos de gas y acces.</v>
      </c>
      <c r="D142" s="60"/>
      <c r="E142" s="60"/>
      <c r="F142" s="60"/>
      <c r="G142" s="60"/>
      <c r="H142" s="59" t="str">
        <f>VLOOKUP($B142,'Ints. Gas'!$A$6:$H$78,8,FALSE)</f>
        <v>gl</v>
      </c>
      <c r="I142" s="229">
        <f>VLOOKUP($B142,'Ints. Gas'!$A$6:$H$78,7,FALSE)</f>
        <v>1178181.2678491799</v>
      </c>
      <c r="J142" s="60"/>
    </row>
    <row r="143" spans="1:10" ht="18" customHeight="1" x14ac:dyDescent="0.2">
      <c r="A143" s="42" t="str">
        <f>'Ints. Elect.'!B4</f>
        <v>14 - Instalación Eléctrica</v>
      </c>
      <c r="I143" s="220"/>
    </row>
    <row r="144" spans="1:10" ht="27" customHeight="1" x14ac:dyDescent="0.2">
      <c r="A144" s="61" t="s">
        <v>905</v>
      </c>
      <c r="B144" s="62" t="s">
        <v>906</v>
      </c>
      <c r="C144" s="316" t="s">
        <v>907</v>
      </c>
      <c r="D144" s="316"/>
      <c r="E144" s="316"/>
      <c r="F144" s="316"/>
      <c r="G144" s="316"/>
      <c r="H144" s="63" t="s">
        <v>5</v>
      </c>
      <c r="I144" s="323" t="s">
        <v>921</v>
      </c>
      <c r="J144" s="323"/>
    </row>
    <row r="145" spans="1:10" x14ac:dyDescent="0.2">
      <c r="A145" s="57">
        <v>84</v>
      </c>
      <c r="B145" s="57" t="s">
        <v>1070</v>
      </c>
      <c r="C145" s="58" t="str">
        <f>VLOOKUP($B145,'Ints. Elect.'!$A$6:$H$48,2,FALSE)</f>
        <v>Vivienda Unifamiliar 3 dormitorios</v>
      </c>
      <c r="D145" s="58"/>
      <c r="E145" s="58"/>
      <c r="F145" s="58"/>
      <c r="G145" s="58"/>
      <c r="H145" s="57" t="str">
        <f>VLOOKUP($B145,'Ints. Elect.'!$A$6:$H$48,8,FALSE)</f>
        <v>gl</v>
      </c>
      <c r="I145" s="228">
        <f>VLOOKUP($B145,'Ints. Elect.'!$A$6:$H$48,7,FALSE)</f>
        <v>2134829.1185492584</v>
      </c>
      <c r="J145" s="58"/>
    </row>
    <row r="146" spans="1:10" x14ac:dyDescent="0.2">
      <c r="A146" s="51">
        <v>85</v>
      </c>
      <c r="B146" s="51" t="s">
        <v>1071</v>
      </c>
      <c r="C146" s="52" t="str">
        <f>VLOOKUP($B146,'Ints. Elect.'!$A$6:$H$48,2,FALSE)</f>
        <v>Vivienda colectiva completa</v>
      </c>
      <c r="H146" s="51" t="str">
        <f>VLOOKUP($B146,'Ints. Elect.'!$A$6:$H$48,8,FALSE)</f>
        <v>gl</v>
      </c>
      <c r="I146" s="219">
        <f>VLOOKUP($B146,'Ints. Elect.'!$A$6:$H$48,7,FALSE)</f>
        <v>26844748.393514127</v>
      </c>
    </row>
    <row r="147" spans="1:10" x14ac:dyDescent="0.2">
      <c r="A147" s="59">
        <v>86</v>
      </c>
      <c r="B147" s="59" t="s">
        <v>1073</v>
      </c>
      <c r="C147" s="60" t="str">
        <f>VLOOKUP($B147,'Ints. Elect.'!$A$6:$H$48,2,FALSE)</f>
        <v>Vivienda Unifamiliar c/acomet. a pilar</v>
      </c>
      <c r="D147" s="60"/>
      <c r="E147" s="60"/>
      <c r="F147" s="60"/>
      <c r="G147" s="60"/>
      <c r="H147" s="59" t="str">
        <f>VLOOKUP($B147,'Ints. Elect.'!$A$6:$H$48,8,FALSE)</f>
        <v>gl</v>
      </c>
      <c r="I147" s="229">
        <f>VLOOKUP($B147,'Ints. Elect.'!$A$6:$H$48,7,FALSE)</f>
        <v>2210303.2295375653</v>
      </c>
      <c r="J147" s="60"/>
    </row>
    <row r="150" spans="1:10" ht="18" customHeight="1" x14ac:dyDescent="0.2">
      <c r="A150" s="42" t="str">
        <f>Pintura!B4</f>
        <v>15 - Pintura</v>
      </c>
      <c r="I150" s="220"/>
    </row>
    <row r="151" spans="1:10" ht="27" customHeight="1" x14ac:dyDescent="0.2">
      <c r="A151" s="61" t="s">
        <v>905</v>
      </c>
      <c r="B151" s="62" t="s">
        <v>906</v>
      </c>
      <c r="C151" s="316" t="s">
        <v>907</v>
      </c>
      <c r="D151" s="316"/>
      <c r="E151" s="316"/>
      <c r="F151" s="316"/>
      <c r="G151" s="316"/>
      <c r="H151" s="63" t="s">
        <v>5</v>
      </c>
      <c r="I151" s="323" t="s">
        <v>921</v>
      </c>
      <c r="J151" s="323"/>
    </row>
    <row r="152" spans="1:10" x14ac:dyDescent="0.2">
      <c r="A152" s="57">
        <v>87</v>
      </c>
      <c r="B152" s="57" t="s">
        <v>1077</v>
      </c>
      <c r="C152" s="58" t="str">
        <f>VLOOKUP($B152,Pintura!$A$6:$H$81,2,FALSE)</f>
        <v>Pintura al látex</v>
      </c>
      <c r="D152" s="58"/>
      <c r="E152" s="58"/>
      <c r="F152" s="58"/>
      <c r="G152" s="58"/>
      <c r="H152" s="57" t="str">
        <f>VLOOKUP($B152,Pintura!$A$6:$H$81,8,FALSE)</f>
        <v>m2</v>
      </c>
      <c r="I152" s="228">
        <f>VLOOKUP($B152,Pintura!$A$6:$H$81,7,FALSE)</f>
        <v>10163.721595421319</v>
      </c>
      <c r="J152" s="58"/>
    </row>
    <row r="153" spans="1:10" x14ac:dyDescent="0.2">
      <c r="A153" s="51">
        <v>88</v>
      </c>
      <c r="B153" s="51" t="s">
        <v>1078</v>
      </c>
      <c r="C153" s="52" t="str">
        <f>VLOOKUP($B153,Pintura!$A$6:$H$81,2,FALSE)</f>
        <v>Pintura a la cal</v>
      </c>
      <c r="H153" s="51" t="str">
        <f>VLOOKUP($B153,Pintura!$A$6:$H$81,8,FALSE)</f>
        <v>m2</v>
      </c>
      <c r="I153" s="219">
        <f>VLOOKUP($B153,Pintura!$A$6:$H$81,7,FALSE)</f>
        <v>2520.8787636784282</v>
      </c>
    </row>
    <row r="154" spans="1:10" x14ac:dyDescent="0.2">
      <c r="A154" s="51">
        <v>89</v>
      </c>
      <c r="B154" s="51" t="s">
        <v>1079</v>
      </c>
      <c r="C154" s="52" t="str">
        <f>VLOOKUP($B154,Pintura!$A$6:$H$81,2,FALSE)</f>
        <v>Pintura al agua</v>
      </c>
      <c r="H154" s="51" t="str">
        <f>VLOOKUP($B154,Pintura!$A$6:$H$81,8,FALSE)</f>
        <v>m2</v>
      </c>
      <c r="I154" s="219">
        <f>VLOOKUP($B154,Pintura!$A$6:$H$81,7,FALSE)</f>
        <v>2622.7237655221479</v>
      </c>
    </row>
    <row r="155" spans="1:10" x14ac:dyDescent="0.2">
      <c r="A155" s="51">
        <v>90</v>
      </c>
      <c r="B155" s="51" t="s">
        <v>1080</v>
      </c>
      <c r="C155" s="52" t="str">
        <f>VLOOKUP($B155,Pintura!$A$6:$H$81,2,FALSE)</f>
        <v>en carpintería metálica y de madera</v>
      </c>
      <c r="H155" s="51" t="str">
        <f>VLOOKUP($B155,Pintura!$A$6:$H$81,8,FALSE)</f>
        <v>m2</v>
      </c>
      <c r="I155" s="219">
        <f>VLOOKUP($B155,Pintura!$A$6:$H$81,7,FALSE)</f>
        <v>13156.872559253532</v>
      </c>
    </row>
    <row r="156" spans="1:10" x14ac:dyDescent="0.2">
      <c r="A156" s="51">
        <v>91</v>
      </c>
      <c r="B156" s="51" t="s">
        <v>1081</v>
      </c>
      <c r="C156" s="52" t="str">
        <f>VLOOKUP($B156,Pintura!$A$6:$H$81,2,FALSE)</f>
        <v>en carpintería de madera</v>
      </c>
      <c r="H156" s="51" t="str">
        <f>VLOOKUP($B156,Pintura!$A$6:$H$81,8,FALSE)</f>
        <v>m2</v>
      </c>
      <c r="I156" s="219">
        <f>VLOOKUP($B156,Pintura!$A$6:$H$81,7,FALSE)</f>
        <v>7487.1427509431805</v>
      </c>
    </row>
    <row r="157" spans="1:10" x14ac:dyDescent="0.2">
      <c r="A157" s="51">
        <v>92</v>
      </c>
      <c r="B157" s="51" t="s">
        <v>1082</v>
      </c>
      <c r="C157" s="52" t="str">
        <f>VLOOKUP($B157,Pintura!$A$6:$H$81,2,FALSE)</f>
        <v>en carpintería metálica</v>
      </c>
      <c r="H157" s="51" t="str">
        <f>VLOOKUP($B157,Pintura!$A$6:$H$81,8,FALSE)</f>
        <v>m2</v>
      </c>
      <c r="I157" s="219">
        <f>VLOOKUP($B157,Pintura!$A$6:$H$81,7,FALSE)</f>
        <v>11520.956475324754</v>
      </c>
    </row>
    <row r="158" spans="1:10" x14ac:dyDescent="0.2">
      <c r="A158" s="59">
        <v>93</v>
      </c>
      <c r="B158" s="59" t="s">
        <v>1083</v>
      </c>
      <c r="C158" s="60" t="str">
        <f>VLOOKUP($B158,Pintura!$A$6:$H$81,2,FALSE)</f>
        <v>Pintura para ladrillo visto</v>
      </c>
      <c r="D158" s="60"/>
      <c r="E158" s="60"/>
      <c r="F158" s="60"/>
      <c r="G158" s="60"/>
      <c r="H158" s="59" t="str">
        <f>VLOOKUP($B158,Pintura!$A$6:$H$81,8,FALSE)</f>
        <v>m2</v>
      </c>
      <c r="I158" s="229">
        <f>VLOOKUP($B158,Pintura!$A$6:$H$81,7,FALSE)</f>
        <v>15250.011349484335</v>
      </c>
      <c r="J158" s="60"/>
    </row>
    <row r="161" spans="1:10" ht="18" customHeight="1" x14ac:dyDescent="0.2">
      <c r="A161" s="42" t="str">
        <f>Vidrios!B4</f>
        <v>16 - Vidrios</v>
      </c>
      <c r="I161" s="220"/>
    </row>
    <row r="162" spans="1:10" ht="27" customHeight="1" x14ac:dyDescent="0.2">
      <c r="A162" s="61" t="s">
        <v>905</v>
      </c>
      <c r="B162" s="62" t="s">
        <v>906</v>
      </c>
      <c r="C162" s="316" t="s">
        <v>907</v>
      </c>
      <c r="D162" s="316"/>
      <c r="E162" s="316"/>
      <c r="F162" s="316"/>
      <c r="G162" s="316"/>
      <c r="H162" s="63" t="s">
        <v>5</v>
      </c>
      <c r="I162" s="323" t="s">
        <v>921</v>
      </c>
      <c r="J162" s="323"/>
    </row>
    <row r="163" spans="1:10" x14ac:dyDescent="0.2">
      <c r="A163" s="67">
        <v>94</v>
      </c>
      <c r="B163" s="67" t="s">
        <v>1092</v>
      </c>
      <c r="C163" s="68" t="str">
        <f>VLOOKUP($B163,Vidrios!$A$6:$H$11,2,FALSE)</f>
        <v>Vidrios dobles transparentes</v>
      </c>
      <c r="D163" s="68"/>
      <c r="E163" s="68"/>
      <c r="F163" s="68"/>
      <c r="G163" s="68"/>
      <c r="H163" s="67" t="str">
        <f>VLOOKUP($B163,Vidrios!$A$6:$H$11,8,FALSE)</f>
        <v>m2</v>
      </c>
      <c r="I163" s="230">
        <f>VLOOKUP($B163,Vidrios!$A$6:$H$11,7,FALSE)</f>
        <v>39684.387731327966</v>
      </c>
      <c r="J163" s="68"/>
    </row>
    <row r="166" spans="1:10" ht="18" customHeight="1" x14ac:dyDescent="0.2">
      <c r="A166" s="42" t="str">
        <f>Varios!B4</f>
        <v>17 - Varios</v>
      </c>
      <c r="I166" s="220"/>
    </row>
    <row r="167" spans="1:10" ht="27" customHeight="1" x14ac:dyDescent="0.2">
      <c r="A167" s="61" t="s">
        <v>905</v>
      </c>
      <c r="B167" s="62" t="s">
        <v>906</v>
      </c>
      <c r="C167" s="316" t="s">
        <v>907</v>
      </c>
      <c r="D167" s="316"/>
      <c r="E167" s="316"/>
      <c r="F167" s="316"/>
      <c r="G167" s="316"/>
      <c r="H167" s="63" t="s">
        <v>5</v>
      </c>
      <c r="I167" s="323" t="s">
        <v>921</v>
      </c>
      <c r="J167" s="323"/>
    </row>
    <row r="168" spans="1:10" x14ac:dyDescent="0.2">
      <c r="A168" s="57">
        <v>95</v>
      </c>
      <c r="B168" s="57" t="s">
        <v>1095</v>
      </c>
      <c r="C168" s="58" t="str">
        <f>VLOOKUP($B168,Varios!$A$6:$H$117,2,FALSE)</f>
        <v>Cercos alambrado 4 hilos galvanizado</v>
      </c>
      <c r="D168" s="58"/>
      <c r="E168" s="58"/>
      <c r="F168" s="58"/>
      <c r="G168" s="58"/>
      <c r="H168" s="57" t="str">
        <f>VLOOKUP($B168,Varios!$A$6:$H$117,8,FALSE)</f>
        <v>m</v>
      </c>
      <c r="I168" s="228">
        <f>VLOOKUP($B168,Varios!$A$6:$H$117,7,FALSE)</f>
        <v>6333.1734361312374</v>
      </c>
      <c r="J168" s="58"/>
    </row>
    <row r="169" spans="1:10" x14ac:dyDescent="0.2">
      <c r="A169" s="51">
        <v>96</v>
      </c>
      <c r="B169" s="51" t="s">
        <v>1096</v>
      </c>
      <c r="C169" s="52" t="str">
        <f>VLOOKUP($B169,Varios!$A$6:$H$117,2,FALSE)</f>
        <v>Cercos mojón divisorio</v>
      </c>
      <c r="H169" s="51" t="str">
        <f>VLOOKUP($B169,Varios!$A$6:$H$117,8,FALSE)</f>
        <v>u</v>
      </c>
      <c r="I169" s="219">
        <f>VLOOKUP($B169,Varios!$A$6:$H$117,7,FALSE)</f>
        <v>61185.84535490111</v>
      </c>
    </row>
    <row r="170" spans="1:10" x14ac:dyDescent="0.2">
      <c r="A170" s="51">
        <v>97</v>
      </c>
      <c r="B170" s="51" t="s">
        <v>1097</v>
      </c>
      <c r="C170" s="52" t="str">
        <f>VLOOKUP($B170,Varios!$A$6:$H$117,2,FALSE)</f>
        <v>Cerco olímpico alambre romboidal</v>
      </c>
      <c r="H170" s="51" t="str">
        <f>VLOOKUP($B170,Varios!$A$6:$H$117,8,FALSE)</f>
        <v>m</v>
      </c>
      <c r="I170" s="219">
        <f>VLOOKUP($B170,Varios!$A$6:$H$117,7,FALSE)</f>
        <v>92192.149508970877</v>
      </c>
    </row>
    <row r="171" spans="1:10" x14ac:dyDescent="0.2">
      <c r="A171" s="51">
        <v>98</v>
      </c>
      <c r="B171" s="51" t="s">
        <v>1098</v>
      </c>
      <c r="C171" s="52" t="str">
        <f>VLOOKUP($B171,Varios!$A$6:$H$117,2,FALSE)</f>
        <v>Mesada de granito recons. c/bacha y pileta lavar</v>
      </c>
      <c r="H171" s="51" t="str">
        <f>VLOOKUP($B171,Varios!$A$6:$H$117,8,FALSE)</f>
        <v>gl</v>
      </c>
      <c r="I171" s="219">
        <f>VLOOKUP($B171,Varios!$A$6:$H$117,7,FALSE)</f>
        <v>479175.90789879684</v>
      </c>
    </row>
    <row r="172" spans="1:10" x14ac:dyDescent="0.2">
      <c r="A172" s="51">
        <v>99</v>
      </c>
      <c r="B172" s="51" t="s">
        <v>1099</v>
      </c>
      <c r="C172" s="52" t="str">
        <f>VLOOKUP($B172,Varios!$A$6:$H$117,2,FALSE)</f>
        <v>Forestación</v>
      </c>
      <c r="H172" s="51" t="str">
        <f>VLOOKUP($B172,Varios!$A$6:$H$117,8,FALSE)</f>
        <v>gl</v>
      </c>
      <c r="I172" s="219">
        <f>VLOOKUP($B172,Varios!$A$6:$H$117,7,FALSE)</f>
        <v>8156.7819554613379</v>
      </c>
    </row>
    <row r="173" spans="1:10" x14ac:dyDescent="0.2">
      <c r="A173" s="51">
        <v>100</v>
      </c>
      <c r="B173" s="51" t="s">
        <v>1100</v>
      </c>
      <c r="C173" s="52" t="str">
        <f>VLOOKUP($B173,Varios!$A$6:$H$117,2,FALSE)</f>
        <v>Pérgolas</v>
      </c>
      <c r="H173" s="51" t="str">
        <f>VLOOKUP($B173,Varios!$A$6:$H$117,8,FALSE)</f>
        <v>gl</v>
      </c>
      <c r="I173" s="219">
        <f>VLOOKUP($B173,Varios!$A$6:$H$117,7,FALSE)</f>
        <v>564291.13396817364</v>
      </c>
    </row>
    <row r="174" spans="1:10" x14ac:dyDescent="0.2">
      <c r="A174" s="51">
        <v>101</v>
      </c>
      <c r="B174" s="51" t="s">
        <v>1101</v>
      </c>
      <c r="C174" s="52" t="str">
        <f>VLOOKUP($B174,Varios!$A$6:$H$117,2,FALSE)</f>
        <v>Limpieza final de obra</v>
      </c>
      <c r="H174" s="51" t="str">
        <f>VLOOKUP($B174,Varios!$A$6:$H$117,8,FALSE)</f>
        <v>m2</v>
      </c>
      <c r="I174" s="219">
        <f>VLOOKUP($B174,Varios!$A$6:$H$117,7,FALSE)</f>
        <v>1825.1719058589144</v>
      </c>
    </row>
    <row r="175" spans="1:10" x14ac:dyDescent="0.2">
      <c r="A175" s="51">
        <v>102</v>
      </c>
      <c r="B175" s="51" t="s">
        <v>1102</v>
      </c>
      <c r="C175" s="52" t="str">
        <f>VLOOKUP($B175,Varios!$A$6:$H$117,2,FALSE)</f>
        <v>Documentación técnica</v>
      </c>
      <c r="H175" s="51" t="str">
        <f>VLOOKUP($B175,Varios!$A$6:$H$117,8,FALSE)</f>
        <v>u</v>
      </c>
      <c r="I175" s="219">
        <f>VLOOKUP($B175,Varios!$A$6:$H$117,7,FALSE)</f>
        <v>916527.07704554778</v>
      </c>
    </row>
    <row r="176" spans="1:10" x14ac:dyDescent="0.2">
      <c r="A176" s="51">
        <v>103</v>
      </c>
      <c r="B176" s="51" t="s">
        <v>1103</v>
      </c>
      <c r="C176" s="52" t="str">
        <f>VLOOKUP($B176,Varios!$A$6:$H$117,2,FALSE)</f>
        <v>Hormigón simple 350 kg</v>
      </c>
      <c r="H176" s="51" t="str">
        <f>VLOOKUP($B176,Varios!$A$6:$H$117,8,FALSE)</f>
        <v>m3</v>
      </c>
      <c r="I176" s="219">
        <f>VLOOKUP($B176,Varios!$A$6:$H$117,7,FALSE)</f>
        <v>302612.31056320335</v>
      </c>
    </row>
    <row r="177" spans="1:10" x14ac:dyDescent="0.2">
      <c r="A177" s="51">
        <v>104</v>
      </c>
      <c r="B177" s="51" t="s">
        <v>1104</v>
      </c>
      <c r="C177" s="52" t="str">
        <f>VLOOKUP($B177,Varios!$A$6:$H$117,2,FALSE)</f>
        <v>Instalación contra incendios edificios</v>
      </c>
      <c r="H177" s="51" t="str">
        <f>VLOOKUP($B177,Varios!$A$6:$H$117,8,FALSE)</f>
        <v>gl</v>
      </c>
      <c r="I177" s="219">
        <f>VLOOKUP($B177,Varios!$A$6:$H$117,7,FALSE)</f>
        <v>1028648.962265529</v>
      </c>
    </row>
    <row r="178" spans="1:10" x14ac:dyDescent="0.2">
      <c r="A178" s="59">
        <v>105</v>
      </c>
      <c r="B178" s="59" t="s">
        <v>1106</v>
      </c>
      <c r="C178" s="60" t="str">
        <f>VLOOKUP($B178,Varios!$A$6:$H$117,2,FALSE)</f>
        <v>Mesada de granito natural c/bacha</v>
      </c>
      <c r="D178" s="60"/>
      <c r="E178" s="60"/>
      <c r="F178" s="60"/>
      <c r="G178" s="60"/>
      <c r="H178" s="59" t="str">
        <f>VLOOKUP($B178,Varios!$A$6:$H$117,8,FALSE)</f>
        <v>gl</v>
      </c>
      <c r="I178" s="229">
        <f>VLOOKUP($B178,Varios!$A$6:$H$117,7,FALSE)</f>
        <v>756771.92720319505</v>
      </c>
      <c r="J178" s="60"/>
    </row>
    <row r="181" spans="1:10" ht="18" customHeight="1" x14ac:dyDescent="0.2">
      <c r="A181" s="42" t="str">
        <f>'Red Agua'!B4</f>
        <v>18 - Red de Agua</v>
      </c>
      <c r="I181" s="220"/>
    </row>
    <row r="182" spans="1:10" ht="27" customHeight="1" x14ac:dyDescent="0.2">
      <c r="A182" s="61" t="s">
        <v>905</v>
      </c>
      <c r="B182" s="62" t="s">
        <v>906</v>
      </c>
      <c r="C182" s="316" t="s">
        <v>907</v>
      </c>
      <c r="D182" s="316"/>
      <c r="E182" s="316"/>
      <c r="F182" s="316"/>
      <c r="G182" s="316"/>
      <c r="H182" s="63" t="s">
        <v>5</v>
      </c>
      <c r="I182" s="323" t="s">
        <v>921</v>
      </c>
      <c r="J182" s="323"/>
    </row>
    <row r="183" spans="1:10" x14ac:dyDescent="0.2">
      <c r="A183" s="57">
        <v>106</v>
      </c>
      <c r="B183" s="57" t="s">
        <v>1117</v>
      </c>
      <c r="C183" s="58" t="str">
        <f>VLOOKUP($B183,'Red Agua'!$A$6:$H$51,2,FALSE)</f>
        <v>PEAD  c/conexión hasta kit med</v>
      </c>
      <c r="D183" s="58"/>
      <c r="E183" s="58"/>
      <c r="F183" s="58"/>
      <c r="G183" s="58"/>
      <c r="H183" s="57" t="str">
        <f>VLOOKUP($B183,'Red Agua'!$A$6:$H$51,8,FALSE)</f>
        <v>m</v>
      </c>
      <c r="I183" s="228">
        <f>VLOOKUP($B183,'Red Agua'!$A$6:$H$51,7,FALSE)</f>
        <v>83831.092572692913</v>
      </c>
      <c r="J183" s="58"/>
    </row>
    <row r="184" spans="1:10" x14ac:dyDescent="0.2">
      <c r="A184" s="51">
        <v>107</v>
      </c>
      <c r="B184" s="51" t="s">
        <v>1119</v>
      </c>
      <c r="C184" s="52" t="str">
        <f>VLOOKUP($B184,'Red Agua'!$A$6:$H$51,2,FALSE)</f>
        <v>PEAD  s/conexión*</v>
      </c>
      <c r="H184" s="51" t="str">
        <f>VLOOKUP($B184,'Red Agua'!$A$6:$H$51,8,FALSE)</f>
        <v>m</v>
      </c>
      <c r="I184" s="219">
        <f>VLOOKUP($B184,'Red Agua'!$A$6:$H$51,7,FALSE)</f>
        <v>74680.861064387849</v>
      </c>
    </row>
    <row r="185" spans="1:10" x14ac:dyDescent="0.2">
      <c r="A185" s="59">
        <v>108</v>
      </c>
      <c r="B185" s="59" t="s">
        <v>1120</v>
      </c>
      <c r="C185" s="60" t="str">
        <f>VLOOKUP($B185,'Red Agua'!$A$6:$H$51,2,FALSE)</f>
        <v>Comando y Equipo Bombeo</v>
      </c>
      <c r="D185" s="60"/>
      <c r="E185" s="60"/>
      <c r="F185" s="60"/>
      <c r="G185" s="60"/>
      <c r="H185" s="59" t="str">
        <f>VLOOKUP($B185,'Red Agua'!$A$6:$H$51,8,FALSE)</f>
        <v>gl</v>
      </c>
      <c r="I185" s="229">
        <f>VLOOKUP($B185,'Red Agua'!$A$6:$H$51,7,FALSE)</f>
        <v>24252935.628091279</v>
      </c>
      <c r="J185" s="60"/>
    </row>
    <row r="188" spans="1:10" ht="18" customHeight="1" x14ac:dyDescent="0.2">
      <c r="A188" s="42" t="str">
        <f>'Red Cloaca'!B4</f>
        <v>19 - Red de Cloaca</v>
      </c>
      <c r="I188" s="220"/>
    </row>
    <row r="189" spans="1:10" ht="27" customHeight="1" x14ac:dyDescent="0.2">
      <c r="A189" s="61" t="s">
        <v>905</v>
      </c>
      <c r="B189" s="62" t="s">
        <v>906</v>
      </c>
      <c r="C189" s="316" t="s">
        <v>907</v>
      </c>
      <c r="D189" s="316"/>
      <c r="E189" s="316"/>
      <c r="F189" s="316"/>
      <c r="G189" s="316"/>
      <c r="H189" s="63" t="s">
        <v>5</v>
      </c>
      <c r="I189" s="323" t="s">
        <v>921</v>
      </c>
      <c r="J189" s="323"/>
    </row>
    <row r="190" spans="1:10" x14ac:dyDescent="0.2">
      <c r="A190" s="57">
        <v>109</v>
      </c>
      <c r="B190" s="57" t="s">
        <v>1124</v>
      </c>
      <c r="C190" s="58" t="str">
        <f>VLOOKUP($B190,'Red Cloaca'!$A$6:$H$33,2,FALSE)</f>
        <v>de PVC c/conexión</v>
      </c>
      <c r="D190" s="58"/>
      <c r="E190" s="58"/>
      <c r="F190" s="58"/>
      <c r="G190" s="58"/>
      <c r="H190" s="57" t="str">
        <f>VLOOKUP($B190,'Red Cloaca'!$A$6:$H$33,8,FALSE)</f>
        <v>m</v>
      </c>
      <c r="I190" s="228">
        <f>VLOOKUP($B190,'Red Cloaca'!$A$6:$H$33,7,FALSE)</f>
        <v>129277.14703269789</v>
      </c>
      <c r="J190" s="58"/>
    </row>
    <row r="191" spans="1:10" x14ac:dyDescent="0.2">
      <c r="A191" s="59">
        <v>110</v>
      </c>
      <c r="B191" s="59" t="s">
        <v>1126</v>
      </c>
      <c r="C191" s="60" t="str">
        <f>VLOOKUP($B191,'Red Cloaca'!$A$6:$H$33,2,FALSE)</f>
        <v>de PVC s/conexión</v>
      </c>
      <c r="D191" s="60"/>
      <c r="E191" s="60"/>
      <c r="F191" s="60"/>
      <c r="G191" s="60"/>
      <c r="H191" s="59" t="str">
        <f>VLOOKUP($B191,'Red Cloaca'!$A$6:$H$33,8,FALSE)</f>
        <v>m</v>
      </c>
      <c r="I191" s="229">
        <f>VLOOKUP($B191,'Red Cloaca'!$A$6:$H$33,7,FALSE)</f>
        <v>104139.63533212728</v>
      </c>
      <c r="J191" s="60"/>
    </row>
    <row r="194" spans="1:10" ht="18" customHeight="1" x14ac:dyDescent="0.2">
      <c r="A194" s="42" t="str">
        <f>'Red Gas'!B4</f>
        <v>20 - Red de Gas</v>
      </c>
      <c r="I194" s="220"/>
    </row>
    <row r="195" spans="1:10" ht="27" customHeight="1" x14ac:dyDescent="0.2">
      <c r="A195" s="61" t="s">
        <v>905</v>
      </c>
      <c r="B195" s="62" t="s">
        <v>906</v>
      </c>
      <c r="C195" s="316" t="s">
        <v>907</v>
      </c>
      <c r="D195" s="316"/>
      <c r="E195" s="316"/>
      <c r="F195" s="316"/>
      <c r="G195" s="316"/>
      <c r="H195" s="63" t="s">
        <v>5</v>
      </c>
      <c r="I195" s="323" t="s">
        <v>921</v>
      </c>
      <c r="J195" s="323"/>
    </row>
    <row r="196" spans="1:10" x14ac:dyDescent="0.2">
      <c r="A196" s="67">
        <v>111</v>
      </c>
      <c r="B196" s="67" t="s">
        <v>1142</v>
      </c>
      <c r="C196" s="68" t="str">
        <f>VLOOKUP($B196,'Red Gas'!$A$6:$H$15,2,FALSE)</f>
        <v>PEAD  varios Ø MM</v>
      </c>
      <c r="D196" s="68"/>
      <c r="E196" s="68"/>
      <c r="F196" s="68"/>
      <c r="G196" s="68"/>
      <c r="H196" s="67" t="str">
        <f>VLOOKUP($B196,'Red Gas'!$A$6:$H$15,8,FALSE)</f>
        <v>m</v>
      </c>
      <c r="I196" s="230">
        <f>VLOOKUP($B196,'Red Gas'!$A$6:$H$15,7,FALSE)</f>
        <v>57798.64405813715</v>
      </c>
      <c r="J196" s="68"/>
    </row>
    <row r="197" spans="1:10" x14ac:dyDescent="0.2">
      <c r="I197" s="219"/>
    </row>
    <row r="198" spans="1:10" x14ac:dyDescent="0.2">
      <c r="I198" s="219"/>
    </row>
    <row r="199" spans="1:10" ht="18" customHeight="1" x14ac:dyDescent="0.2">
      <c r="A199" s="42" t="str">
        <f>'Red Elect'!B4</f>
        <v>21 - Red Eléctrica</v>
      </c>
      <c r="I199" s="220"/>
    </row>
    <row r="200" spans="1:10" ht="15" customHeight="1" x14ac:dyDescent="0.2">
      <c r="A200" s="33" t="str">
        <f>'Red Elect'!B6</f>
        <v>21.1 S.E.T.A.</v>
      </c>
      <c r="I200" s="220"/>
    </row>
    <row r="201" spans="1:10" ht="27" customHeight="1" x14ac:dyDescent="0.2">
      <c r="A201" s="61" t="s">
        <v>905</v>
      </c>
      <c r="B201" s="62" t="s">
        <v>906</v>
      </c>
      <c r="C201" s="316" t="s">
        <v>907</v>
      </c>
      <c r="D201" s="316"/>
      <c r="E201" s="316"/>
      <c r="F201" s="316"/>
      <c r="G201" s="316"/>
      <c r="H201" s="63" t="s">
        <v>5</v>
      </c>
      <c r="I201" s="323" t="s">
        <v>921</v>
      </c>
      <c r="J201" s="323"/>
    </row>
    <row r="202" spans="1:10" x14ac:dyDescent="0.2">
      <c r="A202" s="67">
        <v>112</v>
      </c>
      <c r="B202" s="67" t="s">
        <v>1128</v>
      </c>
      <c r="C202" s="68" t="str">
        <f>VLOOKUP($B202,'Red Elect'!$A$8:$H$81,2,FALSE)</f>
        <v xml:space="preserve">Construcción de SETA 315 Kva. </v>
      </c>
      <c r="D202" s="68"/>
      <c r="E202" s="68"/>
      <c r="F202" s="68"/>
      <c r="G202" s="68"/>
      <c r="H202" s="67" t="str">
        <f>VLOOKUP($B202,'Red Elect'!$A$8:$H$81,8,FALSE)</f>
        <v>u</v>
      </c>
      <c r="I202" s="230">
        <f>VLOOKUP($B202,'Red Elect'!$A$8:$H$81,7,FALSE)</f>
        <v>54630331.568846308</v>
      </c>
      <c r="J202" s="68"/>
    </row>
    <row r="204" spans="1:10" ht="15" customHeight="1" x14ac:dyDescent="0.2">
      <c r="A204" s="33" t="str">
        <f>'Red Elect'!B27</f>
        <v>21.2 RED DE MEDIA TENSION</v>
      </c>
      <c r="I204" s="220"/>
    </row>
    <row r="205" spans="1:10" ht="27" customHeight="1" x14ac:dyDescent="0.2">
      <c r="A205" s="61" t="s">
        <v>905</v>
      </c>
      <c r="B205" s="62" t="s">
        <v>906</v>
      </c>
      <c r="C205" s="316" t="s">
        <v>907</v>
      </c>
      <c r="D205" s="316"/>
      <c r="E205" s="316"/>
      <c r="F205" s="316"/>
      <c r="G205" s="316"/>
      <c r="H205" s="63" t="s">
        <v>5</v>
      </c>
      <c r="I205" s="323" t="s">
        <v>921</v>
      </c>
      <c r="J205" s="323"/>
    </row>
    <row r="206" spans="1:10" x14ac:dyDescent="0.2">
      <c r="A206" s="67">
        <v>113</v>
      </c>
      <c r="B206" s="67" t="s">
        <v>1129</v>
      </c>
      <c r="C206" s="68" t="str">
        <f>VLOOKUP($B206,'Red Elect'!$A$8:$H$81,2,FALSE)</f>
        <v>Tendido de Red Media Tensión</v>
      </c>
      <c r="D206" s="68"/>
      <c r="E206" s="68"/>
      <c r="F206" s="68"/>
      <c r="G206" s="68"/>
      <c r="H206" s="67" t="str">
        <f>VLOOKUP($B206,'Red Elect'!$A$8:$H$81,8,FALSE)</f>
        <v>gl</v>
      </c>
      <c r="I206" s="230">
        <f>VLOOKUP($B206,'Red Elect'!$A$8:$H$81,7,FALSE)</f>
        <v>6861539.1262275036</v>
      </c>
      <c r="J206" s="68"/>
    </row>
    <row r="208" spans="1:10" ht="15" customHeight="1" x14ac:dyDescent="0.2">
      <c r="A208" s="33" t="str">
        <f>'Red Elect'!B47</f>
        <v>21.3 RED DE BAJA TENSION</v>
      </c>
      <c r="I208" s="220"/>
    </row>
    <row r="209" spans="1:10" ht="27" customHeight="1" x14ac:dyDescent="0.2">
      <c r="A209" s="61" t="s">
        <v>905</v>
      </c>
      <c r="B209" s="62" t="s">
        <v>906</v>
      </c>
      <c r="C209" s="316" t="s">
        <v>907</v>
      </c>
      <c r="D209" s="316"/>
      <c r="E209" s="316"/>
      <c r="F209" s="316"/>
      <c r="G209" s="316"/>
      <c r="H209" s="63" t="s">
        <v>5</v>
      </c>
      <c r="I209" s="323" t="s">
        <v>921</v>
      </c>
      <c r="J209" s="323"/>
    </row>
    <row r="210" spans="1:10" x14ac:dyDescent="0.2">
      <c r="A210" s="67">
        <v>114</v>
      </c>
      <c r="B210" s="67" t="s">
        <v>1130</v>
      </c>
      <c r="C210" s="68" t="str">
        <f>VLOOKUP($B210,'Red Elect'!$A$8:$H$81,2,FALSE)</f>
        <v>Tendido baja tensión</v>
      </c>
      <c r="D210" s="68"/>
      <c r="E210" s="68"/>
      <c r="F210" s="68"/>
      <c r="G210" s="68"/>
      <c r="H210" s="67" t="str">
        <f>VLOOKUP($B210,'Red Elect'!$A$8:$H$81,8,FALSE)</f>
        <v>gl</v>
      </c>
      <c r="I210" s="230">
        <f>VLOOKUP($B210,'Red Elect'!$A$8:$H$81,7,FALSE)</f>
        <v>5525002.9884820385</v>
      </c>
      <c r="J210" s="68"/>
    </row>
    <row r="212" spans="1:10" ht="15" customHeight="1" x14ac:dyDescent="0.2">
      <c r="A212" s="33" t="str">
        <f>'Red Elect'!B70</f>
        <v>21.4 ALUMBRADO PUBLICO</v>
      </c>
      <c r="I212" s="220"/>
    </row>
    <row r="213" spans="1:10" ht="27" customHeight="1" x14ac:dyDescent="0.2">
      <c r="A213" s="61" t="s">
        <v>905</v>
      </c>
      <c r="B213" s="62" t="s">
        <v>906</v>
      </c>
      <c r="C213" s="316" t="s">
        <v>907</v>
      </c>
      <c r="D213" s="316"/>
      <c r="E213" s="316"/>
      <c r="F213" s="316"/>
      <c r="G213" s="316"/>
      <c r="H213" s="63" t="s">
        <v>5</v>
      </c>
      <c r="I213" s="323" t="s">
        <v>921</v>
      </c>
      <c r="J213" s="323"/>
    </row>
    <row r="214" spans="1:10" x14ac:dyDescent="0.2">
      <c r="A214" s="67">
        <v>115</v>
      </c>
      <c r="B214" s="67" t="s">
        <v>1131</v>
      </c>
      <c r="C214" s="68" t="str">
        <f>VLOOKUP($B214,'Red Elect'!$A$8:$H$81,2,FALSE)</f>
        <v>Alumbrado público p/barrios</v>
      </c>
      <c r="D214" s="68"/>
      <c r="E214" s="68"/>
      <c r="F214" s="68"/>
      <c r="G214" s="68"/>
      <c r="H214" s="67" t="str">
        <f>VLOOKUP($B214,'Red Elect'!$A$8:$H$81,8,FALSE)</f>
        <v>gl</v>
      </c>
      <c r="I214" s="230">
        <f>VLOOKUP($B214,'Red Elect'!$A$8:$H$81,7,FALSE)</f>
        <v>27234768.305358525</v>
      </c>
      <c r="J214" s="68"/>
    </row>
    <row r="217" spans="1:10" ht="18" customHeight="1" x14ac:dyDescent="0.2">
      <c r="A217" s="42" t="str">
        <f>'Red Vial'!B4</f>
        <v>22 - Red Vial</v>
      </c>
      <c r="I217" s="220"/>
    </row>
    <row r="218" spans="1:10" ht="27" customHeight="1" x14ac:dyDescent="0.2">
      <c r="A218" s="61" t="s">
        <v>905</v>
      </c>
      <c r="B218" s="62" t="s">
        <v>906</v>
      </c>
      <c r="C218" s="316" t="s">
        <v>907</v>
      </c>
      <c r="D218" s="316"/>
      <c r="E218" s="316"/>
      <c r="F218" s="316"/>
      <c r="G218" s="316"/>
      <c r="H218" s="63" t="s">
        <v>5</v>
      </c>
      <c r="I218" s="323" t="s">
        <v>921</v>
      </c>
      <c r="J218" s="323"/>
    </row>
    <row r="219" spans="1:10" x14ac:dyDescent="0.2">
      <c r="A219" s="57">
        <v>116</v>
      </c>
      <c r="B219" s="57" t="s">
        <v>1145</v>
      </c>
      <c r="C219" s="58" t="str">
        <f>VLOOKUP($B219,'Red Vial'!$A$6:$H$61,2,FALSE)</f>
        <v>Cordón cuneta de HºAº</v>
      </c>
      <c r="D219" s="58"/>
      <c r="E219" s="58"/>
      <c r="F219" s="58"/>
      <c r="G219" s="58"/>
      <c r="H219" s="57" t="str">
        <f>VLOOKUP($B219,'Red Vial'!$A$6:$H$61,8,FALSE)</f>
        <v>m</v>
      </c>
      <c r="I219" s="228">
        <f>VLOOKUP($B219,'Red Vial'!$A$6:$H$61,7,FALSE)</f>
        <v>52691.826924302266</v>
      </c>
      <c r="J219" s="58"/>
    </row>
    <row r="220" spans="1:10" x14ac:dyDescent="0.2">
      <c r="A220" s="51">
        <v>117</v>
      </c>
      <c r="B220" s="51" t="s">
        <v>1146</v>
      </c>
      <c r="C220" s="52" t="str">
        <f>VLOOKUP($B220,'Red Vial'!$A$6:$H$61,2,FALSE)</f>
        <v>Pavimento articulado c/sub-base</v>
      </c>
      <c r="H220" s="51" t="str">
        <f>VLOOKUP($B220,'Red Vial'!$A$6:$H$61,8,FALSE)</f>
        <v>m2</v>
      </c>
      <c r="I220" s="219">
        <f>VLOOKUP($B220,'Red Vial'!$A$6:$H$61,7,FALSE)</f>
        <v>52204.616052085126</v>
      </c>
    </row>
    <row r="221" spans="1:10" x14ac:dyDescent="0.2">
      <c r="A221" s="51">
        <v>118</v>
      </c>
      <c r="B221" s="51" t="s">
        <v>1147</v>
      </c>
      <c r="C221" s="52" t="str">
        <f>VLOOKUP($B221,'Red Vial'!$A$6:$H$61,2,FALSE)</f>
        <v>Pavimento de hormigón e = 0.15</v>
      </c>
      <c r="H221" s="51" t="str">
        <f>VLOOKUP($B221,'Red Vial'!$A$6:$H$61,8,FALSE)</f>
        <v>m2</v>
      </c>
      <c r="I221" s="219">
        <f>VLOOKUP($B221,'Red Vial'!$A$6:$H$61,7,FALSE)</f>
        <v>72999.952219644591</v>
      </c>
    </row>
    <row r="222" spans="1:10" x14ac:dyDescent="0.2">
      <c r="A222" s="59">
        <v>119</v>
      </c>
      <c r="B222" s="59" t="s">
        <v>1148</v>
      </c>
      <c r="C222" s="60" t="str">
        <f>VLOOKUP($B222,'Red Vial'!$A$6:$H$61,2,FALSE)</f>
        <v>Enripiado e = 10 cm</v>
      </c>
      <c r="D222" s="60"/>
      <c r="E222" s="60"/>
      <c r="F222" s="60"/>
      <c r="G222" s="60"/>
      <c r="H222" s="59" t="str">
        <f>VLOOKUP($B222,'Red Vial'!$A$6:$H$61,8,FALSE)</f>
        <v>m2</v>
      </c>
      <c r="I222" s="229">
        <f>VLOOKUP($B222,'Red Vial'!$A$6:$H$61,7,FALSE)</f>
        <v>12545.119592296283</v>
      </c>
      <c r="J222" s="60"/>
    </row>
    <row r="225" spans="1:10" ht="18" customHeight="1" x14ac:dyDescent="0.2">
      <c r="A225" s="42" t="str">
        <f>Dolar!$B$4</f>
        <v>23 - Dólar</v>
      </c>
      <c r="I225" s="220"/>
    </row>
    <row r="226" spans="1:10" ht="27" customHeight="1" x14ac:dyDescent="0.2">
      <c r="A226" s="315" t="s">
        <v>906</v>
      </c>
      <c r="B226" s="315"/>
      <c r="C226" s="316" t="s">
        <v>907</v>
      </c>
      <c r="D226" s="316"/>
      <c r="E226" s="316"/>
      <c r="F226" s="316"/>
      <c r="G226" s="316"/>
      <c r="H226" s="63" t="s">
        <v>5</v>
      </c>
      <c r="I226" s="323" t="s">
        <v>921</v>
      </c>
      <c r="J226" s="323"/>
    </row>
    <row r="227" spans="1:10" x14ac:dyDescent="0.2">
      <c r="A227" s="313" t="s">
        <v>43</v>
      </c>
      <c r="B227" s="313"/>
      <c r="C227" s="68" t="str">
        <f>VLOOKUP($A227,Dolar!$B$8:$L$8,2,FALSE)</f>
        <v>COTIZACIÓN DÓLAR PROMED. MENSUAL</v>
      </c>
      <c r="D227" s="68"/>
      <c r="E227" s="68"/>
      <c r="F227" s="68"/>
      <c r="G227" s="68"/>
      <c r="H227" s="67" t="str">
        <f>VLOOKUP($A227,Dolar!$B$8:$L$8,10,FALSE)</f>
        <v>$</v>
      </c>
      <c r="I227" s="230">
        <f>VLOOKUP($A227,Dolar!$B$8:$L$8,11,FALSE)</f>
        <v>1472.3809523809509</v>
      </c>
      <c r="J227" s="68"/>
    </row>
    <row r="228" spans="1:10" ht="18" customHeight="1" x14ac:dyDescent="0.2">
      <c r="A228" s="42" t="str">
        <f>Flete!B4</f>
        <v>24 - Flete carretero</v>
      </c>
      <c r="I228" s="220"/>
    </row>
    <row r="231" spans="1:10" s="98" customFormat="1" ht="15" customHeight="1" x14ac:dyDescent="0.25">
      <c r="A231" s="96"/>
      <c r="B231" s="96"/>
      <c r="C231" s="56" t="s">
        <v>1162</v>
      </c>
      <c r="D231" s="56" t="s">
        <v>1163</v>
      </c>
      <c r="E231" s="97"/>
      <c r="F231" s="56" t="s">
        <v>1162</v>
      </c>
      <c r="G231" s="56" t="s">
        <v>1163</v>
      </c>
      <c r="H231" s="96"/>
      <c r="I231" s="231"/>
    </row>
    <row r="232" spans="1:10" x14ac:dyDescent="0.2">
      <c r="C232" s="51">
        <v>10</v>
      </c>
      <c r="D232" s="94">
        <f>VLOOKUP($C232,Flete!$O$6:$AA$47,13,FALSE)</f>
        <v>1956.1483081222927</v>
      </c>
      <c r="F232" s="51">
        <v>180</v>
      </c>
      <c r="G232" s="94">
        <f>VLOOKUP($F232,Flete!$O$6:$AA$47,13,FALSE)</f>
        <v>349.65324847888439</v>
      </c>
    </row>
    <row r="233" spans="1:10" x14ac:dyDescent="0.2">
      <c r="C233" s="51">
        <v>15</v>
      </c>
      <c r="D233" s="94">
        <f>VLOOKUP($C233,Flete!$O$6:$AA$47,13,FALSE)</f>
        <v>1475.4347504828097</v>
      </c>
      <c r="F233" s="51">
        <v>190</v>
      </c>
      <c r="G233" s="94">
        <f>VLOOKUP($F233,Flete!$O$6:$AA$47,13,FALSE)</f>
        <v>345.2354667232924</v>
      </c>
    </row>
    <row r="234" spans="1:10" x14ac:dyDescent="0.2">
      <c r="C234" s="51">
        <v>20</v>
      </c>
      <c r="D234" s="94">
        <f>VLOOKUP($C234,Flete!$O$6:$AA$47,13,FALSE)</f>
        <v>1235.0779716630682</v>
      </c>
      <c r="F234" s="51">
        <v>200</v>
      </c>
      <c r="G234" s="94">
        <f>VLOOKUP($F234,Flete!$O$6:$AA$47,13,FALSE)</f>
        <v>341.25946314325961</v>
      </c>
    </row>
    <row r="235" spans="1:10" x14ac:dyDescent="0.2">
      <c r="C235" s="51">
        <v>25</v>
      </c>
      <c r="D235" s="94">
        <f>VLOOKUP($C235,Flete!$O$6:$AA$47,13,FALSE)</f>
        <v>1090.8639043712233</v>
      </c>
      <c r="F235" s="51">
        <v>210</v>
      </c>
      <c r="G235" s="94">
        <f>VLOOKUP($F235,Flete!$O$6:$AA$47,13,FALSE)</f>
        <v>337.66212657084913</v>
      </c>
    </row>
    <row r="236" spans="1:10" x14ac:dyDescent="0.2">
      <c r="C236" s="51">
        <v>30</v>
      </c>
      <c r="D236" s="94">
        <f>VLOOKUP($C236,Flete!$O$6:$AA$47,13,FALSE)</f>
        <v>994.72119284332655</v>
      </c>
      <c r="F236" s="51">
        <v>220</v>
      </c>
      <c r="G236" s="94">
        <f>VLOOKUP($F236,Flete!$O$6:$AA$47,13,FALSE)</f>
        <v>334.39182059593031</v>
      </c>
    </row>
    <row r="237" spans="1:10" x14ac:dyDescent="0.2">
      <c r="C237" s="51">
        <v>35</v>
      </c>
      <c r="D237" s="94">
        <f>VLOOKUP($C237,Flete!$O$6:$AA$47,13,FALSE)</f>
        <v>926.04782746625767</v>
      </c>
      <c r="F237" s="51">
        <v>230</v>
      </c>
      <c r="G237" s="94">
        <f>VLOOKUP($F237,Flete!$O$6:$AA$47,13,FALSE)</f>
        <v>331.40588905361318</v>
      </c>
    </row>
    <row r="238" spans="1:10" x14ac:dyDescent="0.2">
      <c r="C238" s="51">
        <v>40</v>
      </c>
      <c r="D238" s="94">
        <f>VLOOKUP($C238,Flete!$O$6:$AA$47,13,FALSE)</f>
        <v>874.54280343345579</v>
      </c>
      <c r="F238" s="51">
        <v>240</v>
      </c>
      <c r="G238" s="94">
        <f>VLOOKUP($F238,Flete!$O$6:$AA$47,13,FALSE)</f>
        <v>328.66878513982255</v>
      </c>
    </row>
    <row r="239" spans="1:10" x14ac:dyDescent="0.2">
      <c r="C239" s="51">
        <v>45</v>
      </c>
      <c r="D239" s="94">
        <f>VLOOKUP($C239,Flete!$O$6:$AA$47,13,FALSE)</f>
        <v>834.48334029683224</v>
      </c>
      <c r="F239" s="51">
        <v>250</v>
      </c>
      <c r="G239" s="94">
        <f>VLOOKUP($F239,Flete!$O$6:$AA$47,13,FALSE)</f>
        <v>326.15064953913515</v>
      </c>
    </row>
    <row r="240" spans="1:10" x14ac:dyDescent="0.2">
      <c r="C240" s="51">
        <v>50</v>
      </c>
      <c r="D240" s="94">
        <f>VLOOKUP($C240,Flete!$O$6:$AA$47,13,FALSE)</f>
        <v>802.43576978753333</v>
      </c>
      <c r="F240" s="51">
        <v>260</v>
      </c>
      <c r="G240" s="94">
        <f>VLOOKUP($F240,Flete!$O$6:$AA$47,13,FALSE)</f>
        <v>323.82621667696208</v>
      </c>
    </row>
    <row r="241" spans="3:7" x14ac:dyDescent="0.2">
      <c r="C241" s="51">
        <v>60</v>
      </c>
      <c r="D241" s="94">
        <f>VLOOKUP($C241,Flete!$O$6:$AA$47,13,FALSE)</f>
        <v>529.2146819671741</v>
      </c>
      <c r="F241" s="51">
        <v>280</v>
      </c>
      <c r="G241" s="94">
        <f>VLOOKUP($F241,Flete!$O$6:$AA$47,13,FALSE)</f>
        <v>319.67544370879602</v>
      </c>
    </row>
    <row r="242" spans="3:7" x14ac:dyDescent="0.2">
      <c r="C242" s="51">
        <v>70</v>
      </c>
      <c r="D242" s="94">
        <f>VLOOKUP($C242,Flete!$O$6:$AA$47,13,FALSE)</f>
        <v>492.19794778094342</v>
      </c>
      <c r="F242" s="51">
        <v>300</v>
      </c>
      <c r="G242" s="94">
        <f>VLOOKUP($F242,Flete!$O$6:$AA$47,13,FALSE)</f>
        <v>316.07810713638548</v>
      </c>
    </row>
    <row r="243" spans="3:7" x14ac:dyDescent="0.2">
      <c r="C243" s="51">
        <v>80</v>
      </c>
      <c r="D243" s="94">
        <f>VLOOKUP($C243,Flete!$O$6:$AA$47,13,FALSE)</f>
        <v>464.43539714127053</v>
      </c>
      <c r="F243" s="51">
        <v>320</v>
      </c>
      <c r="G243" s="94">
        <f>VLOOKUP($F243,Flete!$O$6:$AA$47,13,FALSE)</f>
        <v>312.93043763552618</v>
      </c>
    </row>
    <row r="244" spans="3:7" x14ac:dyDescent="0.2">
      <c r="C244" s="51">
        <v>90</v>
      </c>
      <c r="D244" s="94">
        <f>VLOOKUP($C244,Flete!$O$6:$AA$47,13,FALSE)</f>
        <v>442.84230219930276</v>
      </c>
      <c r="F244" s="51">
        <v>340</v>
      </c>
      <c r="G244" s="94">
        <f>VLOOKUP($F244,Flete!$O$6:$AA$47,13,FALSE)</f>
        <v>310.15308219359156</v>
      </c>
    </row>
    <row r="245" spans="3:7" x14ac:dyDescent="0.2">
      <c r="C245" s="51">
        <v>100</v>
      </c>
      <c r="D245" s="94">
        <f>VLOOKUP($C245,Flete!$O$6:$AA$47,13,FALSE)</f>
        <v>425.56782624572855</v>
      </c>
      <c r="F245" s="51">
        <v>360</v>
      </c>
      <c r="G245" s="94">
        <f>VLOOKUP($F245,Flete!$O$6:$AA$47,13,FALSE)</f>
        <v>307.68432180076081</v>
      </c>
    </row>
    <row r="246" spans="3:7" x14ac:dyDescent="0.2">
      <c r="C246" s="51">
        <v>110</v>
      </c>
      <c r="D246" s="94">
        <f>VLOOKUP($C246,Flete!$O$6:$AA$47,13,FALSE)</f>
        <v>411.43416410189502</v>
      </c>
      <c r="F246" s="51">
        <v>380</v>
      </c>
      <c r="G246" s="94">
        <f>VLOOKUP($F246,Flete!$O$6:$AA$47,13,FALSE)</f>
        <v>305.47543092296479</v>
      </c>
    </row>
    <row r="247" spans="3:7" x14ac:dyDescent="0.2">
      <c r="C247" s="51">
        <v>120</v>
      </c>
      <c r="D247" s="94">
        <f>VLOOKUP($C247,Flete!$O$6:$AA$47,13,FALSE)</f>
        <v>399.65611231536718</v>
      </c>
      <c r="F247" s="51">
        <v>400</v>
      </c>
      <c r="G247" s="94">
        <f>VLOOKUP($F247,Flete!$O$6:$AA$47,13,FALSE)</f>
        <v>303.48742913294836</v>
      </c>
    </row>
    <row r="248" spans="3:7" x14ac:dyDescent="0.2">
      <c r="C248" s="51">
        <v>130</v>
      </c>
      <c r="D248" s="94">
        <f>VLOOKUP($C248,Flete!$O$6:$AA$47,13,FALSE)</f>
        <v>389.69006849599737</v>
      </c>
      <c r="F248" s="51">
        <v>420</v>
      </c>
      <c r="G248" s="94">
        <f>VLOOKUP($F248,Flete!$O$6:$AA$47,13,FALSE)</f>
        <v>301.68876084674309</v>
      </c>
    </row>
    <row r="249" spans="3:7" x14ac:dyDescent="0.2">
      <c r="C249" s="51">
        <v>140</v>
      </c>
      <c r="D249" s="94">
        <f>VLOOKUP($C249,Flete!$O$6:$AA$47,13,FALSE)</f>
        <v>381.14774522225184</v>
      </c>
      <c r="F249" s="51">
        <v>440</v>
      </c>
      <c r="G249" s="94">
        <f>VLOOKUP($F249,Flete!$O$6:$AA$47,13,FALSE)</f>
        <v>300.05360785928372</v>
      </c>
    </row>
    <row r="250" spans="3:7" x14ac:dyDescent="0.2">
      <c r="C250" s="51">
        <v>150</v>
      </c>
      <c r="D250" s="94">
        <f>VLOOKUP($C250,Flete!$O$6:$AA$47,13,FALSE)</f>
        <v>366.44081915013373</v>
      </c>
      <c r="F250" s="51">
        <v>460</v>
      </c>
      <c r="G250" s="94">
        <f>VLOOKUP($F250,Flete!$O$6:$AA$47,13,FALSE)</f>
        <v>298.56064208812518</v>
      </c>
    </row>
    <row r="251" spans="3:7" x14ac:dyDescent="0.2">
      <c r="C251" s="51">
        <v>160</v>
      </c>
      <c r="D251" s="94">
        <f>VLOOKUP($C251,Flete!$O$6:$AA$47,13,FALSE)</f>
        <v>360.14548014841529</v>
      </c>
      <c r="F251" s="51">
        <v>480</v>
      </c>
      <c r="G251" s="94">
        <f>VLOOKUP($F251,Flete!$O$6:$AA$47,13,FALSE)</f>
        <v>297.1920901312298</v>
      </c>
    </row>
    <row r="252" spans="3:7" x14ac:dyDescent="0.2">
      <c r="C252" s="59">
        <v>170</v>
      </c>
      <c r="D252" s="95">
        <f>VLOOKUP($C252,Flete!$O$6:$AA$47,13,FALSE)</f>
        <v>354.59076926454605</v>
      </c>
      <c r="F252" s="59">
        <v>500</v>
      </c>
      <c r="G252" s="95">
        <f>VLOOKUP($F252,Flete!$O$6:$AA$47,13,FALSE)</f>
        <v>295.93302233088616</v>
      </c>
    </row>
  </sheetData>
  <mergeCells count="61">
    <mergeCell ref="A227:B227"/>
    <mergeCell ref="C213:G213"/>
    <mergeCell ref="C218:G218"/>
    <mergeCell ref="C226:G226"/>
    <mergeCell ref="I226:J226"/>
    <mergeCell ref="A226:B226"/>
    <mergeCell ref="I218:J218"/>
    <mergeCell ref="C189:G189"/>
    <mergeCell ref="C195:G195"/>
    <mergeCell ref="C201:G201"/>
    <mergeCell ref="C205:G205"/>
    <mergeCell ref="C209:G209"/>
    <mergeCell ref="C144:G144"/>
    <mergeCell ref="C151:G151"/>
    <mergeCell ref="C162:G162"/>
    <mergeCell ref="C167:G167"/>
    <mergeCell ref="C182:G182"/>
    <mergeCell ref="C57:G57"/>
    <mergeCell ref="C65:G65"/>
    <mergeCell ref="C78:G78"/>
    <mergeCell ref="C90:G90"/>
    <mergeCell ref="C100:G100"/>
    <mergeCell ref="C106:G106"/>
    <mergeCell ref="C116:G116"/>
    <mergeCell ref="C123:G123"/>
    <mergeCell ref="C128:G128"/>
    <mergeCell ref="C137:G137"/>
    <mergeCell ref="I189:J189"/>
    <mergeCell ref="I201:J201"/>
    <mergeCell ref="I205:J205"/>
    <mergeCell ref="I209:J209"/>
    <mergeCell ref="I213:J213"/>
    <mergeCell ref="I195:J195"/>
    <mergeCell ref="I144:J144"/>
    <mergeCell ref="I151:J151"/>
    <mergeCell ref="I162:J162"/>
    <mergeCell ref="I167:J167"/>
    <mergeCell ref="I182:J182"/>
    <mergeCell ref="A2:J2"/>
    <mergeCell ref="A3:J3"/>
    <mergeCell ref="A4:J4"/>
    <mergeCell ref="I40:J40"/>
    <mergeCell ref="I52:J52"/>
    <mergeCell ref="C6:G6"/>
    <mergeCell ref="C18:G18"/>
    <mergeCell ref="C26:G26"/>
    <mergeCell ref="C40:G40"/>
    <mergeCell ref="C52:G52"/>
    <mergeCell ref="I137:J137"/>
    <mergeCell ref="I57:J57"/>
    <mergeCell ref="I26:J26"/>
    <mergeCell ref="I6:J6"/>
    <mergeCell ref="I18:J18"/>
    <mergeCell ref="I116:J116"/>
    <mergeCell ref="I123:J123"/>
    <mergeCell ref="I128:J128"/>
    <mergeCell ref="I65:J65"/>
    <mergeCell ref="I78:J78"/>
    <mergeCell ref="I90:J90"/>
    <mergeCell ref="I100:J100"/>
    <mergeCell ref="I106:J106"/>
  </mergeCells>
  <pageMargins left="0.78740157480314965" right="0.39370078740157483" top="0.74803149606299213" bottom="0.55118110236220474" header="0.31496062992125984" footer="0.31496062992125984"/>
  <pageSetup paperSize="9" orientation="portrait" r:id="rId1"/>
  <rowBreaks count="3" manualBreakCount="3">
    <brk id="50" max="16383" man="1"/>
    <brk id="187" max="16383" man="1"/>
    <brk id="22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W50"/>
  <sheetViews>
    <sheetView showGridLines="0" showZeros="0" showOutlineSymbols="0" topLeftCell="A2" workbookViewId="0">
      <selection activeCell="A2" sqref="A2"/>
    </sheetView>
  </sheetViews>
  <sheetFormatPr baseColWidth="10" defaultColWidth="8.42578125" defaultRowHeight="12.95" customHeight="1" x14ac:dyDescent="0.2"/>
  <cols>
    <col min="1" max="1" width="7.85546875" style="138" customWidth="1"/>
    <col min="2" max="2" width="30.5703125" style="138" customWidth="1"/>
    <col min="3" max="3" width="16.140625" style="138" customWidth="1"/>
    <col min="4" max="4" width="13.42578125" style="138" bestFit="1" customWidth="1"/>
    <col min="5" max="5" width="9.42578125" style="138" customWidth="1"/>
    <col min="6" max="6" width="14.42578125" style="138" bestFit="1" customWidth="1"/>
    <col min="7" max="7" width="8.28515625" style="138" customWidth="1"/>
    <col min="8" max="8" width="11.140625" style="138" bestFit="1" customWidth="1"/>
    <col min="9" max="9" width="9.28515625" style="138" bestFit="1" customWidth="1"/>
    <col min="10" max="10" width="11.28515625" style="138" bestFit="1" customWidth="1"/>
    <col min="11" max="11" width="13.5703125" style="138" bestFit="1" customWidth="1"/>
    <col min="12" max="12" width="13" style="138" customWidth="1"/>
    <col min="13" max="15" width="11.28515625" style="138" bestFit="1" customWidth="1"/>
    <col min="16" max="16" width="10.28515625" style="138" bestFit="1" customWidth="1"/>
    <col min="17" max="17" width="11.42578125" style="138" bestFit="1" customWidth="1"/>
    <col min="18" max="21" width="8.42578125" style="138" customWidth="1"/>
    <col min="22" max="22" width="37.7109375" style="138" hidden="1" customWidth="1"/>
    <col min="23" max="23" width="8.42578125" style="138" hidden="1" customWidth="1"/>
    <col min="24" max="16384" width="8.42578125" style="138"/>
  </cols>
  <sheetData>
    <row r="1" spans="1:23" ht="20.45" hidden="1" customHeight="1" x14ac:dyDescent="0.2">
      <c r="A1" s="335" t="s">
        <v>1843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</row>
    <row r="2" spans="1:23" ht="49.5" customHeight="1" x14ac:dyDescent="0.2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23" ht="22.15" customHeight="1" x14ac:dyDescent="0.2">
      <c r="A3" s="334" t="s">
        <v>1842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</row>
    <row r="4" spans="1:23" ht="17.45" customHeight="1" thickBot="1" x14ac:dyDescent="0.25">
      <c r="B4" s="185"/>
      <c r="C4" s="185"/>
      <c r="D4" s="185"/>
      <c r="E4" s="185"/>
      <c r="F4" s="185"/>
      <c r="G4" s="185"/>
      <c r="H4" s="185"/>
      <c r="I4" s="185"/>
      <c r="J4" s="185"/>
      <c r="K4" s="184"/>
      <c r="L4" s="207" t="str">
        <f>'PT ORGANISMOS'!A2</f>
        <v>Precios de ENERO 2026</v>
      </c>
      <c r="M4" s="207"/>
      <c r="N4" s="207"/>
    </row>
    <row r="5" spans="1:23" ht="12.95" customHeight="1" thickBot="1" x14ac:dyDescent="0.25">
      <c r="A5" s="331" t="s">
        <v>1841</v>
      </c>
      <c r="B5" s="328" t="s">
        <v>1840</v>
      </c>
      <c r="C5" s="328" t="s">
        <v>1839</v>
      </c>
      <c r="D5" s="328" t="s">
        <v>1822</v>
      </c>
      <c r="E5" s="328" t="s">
        <v>1838</v>
      </c>
      <c r="F5" s="328" t="s">
        <v>1837</v>
      </c>
      <c r="G5" s="328" t="s">
        <v>1836</v>
      </c>
      <c r="H5" s="338" t="s">
        <v>1835</v>
      </c>
      <c r="I5" s="339"/>
      <c r="J5" s="338" t="s">
        <v>1834</v>
      </c>
      <c r="K5" s="339"/>
      <c r="L5" s="340" t="s">
        <v>1833</v>
      </c>
      <c r="M5" s="341"/>
      <c r="N5" s="341"/>
      <c r="O5" s="341"/>
      <c r="P5" s="342"/>
      <c r="Q5" s="336" t="s">
        <v>1832</v>
      </c>
      <c r="V5" s="138" t="s">
        <v>1831</v>
      </c>
    </row>
    <row r="6" spans="1:23" ht="29.45" customHeight="1" x14ac:dyDescent="0.2">
      <c r="A6" s="332"/>
      <c r="B6" s="329"/>
      <c r="C6" s="343"/>
      <c r="D6" s="343"/>
      <c r="E6" s="343"/>
      <c r="F6" s="343"/>
      <c r="G6" s="343"/>
      <c r="H6" s="183" t="s">
        <v>1830</v>
      </c>
      <c r="I6" s="183" t="s">
        <v>178</v>
      </c>
      <c r="J6" s="183" t="s">
        <v>1829</v>
      </c>
      <c r="K6" s="183" t="s">
        <v>1828</v>
      </c>
      <c r="L6" s="183" t="s">
        <v>1827</v>
      </c>
      <c r="M6" s="182" t="s">
        <v>1826</v>
      </c>
      <c r="N6" s="182" t="s">
        <v>1825</v>
      </c>
      <c r="O6" s="182" t="s">
        <v>1824</v>
      </c>
      <c r="P6" s="182" t="s">
        <v>183</v>
      </c>
      <c r="Q6" s="337"/>
      <c r="V6" s="326" t="s">
        <v>1823</v>
      </c>
      <c r="W6" s="181" t="s">
        <v>1822</v>
      </c>
    </row>
    <row r="7" spans="1:23" ht="15.6" customHeight="1" thickBot="1" x14ac:dyDescent="0.25">
      <c r="A7" s="333"/>
      <c r="B7" s="330"/>
      <c r="C7" s="180" t="s">
        <v>42</v>
      </c>
      <c r="D7" s="180" t="s">
        <v>1821</v>
      </c>
      <c r="E7" s="180" t="s">
        <v>1820</v>
      </c>
      <c r="F7" s="180" t="s">
        <v>42</v>
      </c>
      <c r="G7" s="180" t="s">
        <v>33</v>
      </c>
      <c r="H7" s="180" t="s">
        <v>52</v>
      </c>
      <c r="I7" s="180" t="s">
        <v>52</v>
      </c>
      <c r="J7" s="180" t="s">
        <v>1819</v>
      </c>
      <c r="K7" s="180" t="s">
        <v>1819</v>
      </c>
      <c r="L7" s="180" t="s">
        <v>1819</v>
      </c>
      <c r="M7" s="180" t="s">
        <v>1819</v>
      </c>
      <c r="N7" s="180" t="s">
        <v>1819</v>
      </c>
      <c r="O7" s="180" t="s">
        <v>1819</v>
      </c>
      <c r="P7" s="180" t="s">
        <v>1819</v>
      </c>
      <c r="Q7" s="179" t="s">
        <v>1819</v>
      </c>
      <c r="V7" s="327"/>
      <c r="W7" s="178" t="s">
        <v>52</v>
      </c>
    </row>
    <row r="8" spans="1:23" ht="16.350000000000001" customHeight="1" thickTop="1" x14ac:dyDescent="0.2">
      <c r="A8" s="177" t="s">
        <v>77</v>
      </c>
      <c r="B8" s="176" t="s">
        <v>76</v>
      </c>
      <c r="C8" s="186">
        <f>VLOOKUP(A8,IN_01_26!$B$8:$E$635,4,FALSE)</f>
        <v>829115858.09432864</v>
      </c>
      <c r="D8" s="175">
        <v>10000</v>
      </c>
      <c r="E8" s="174">
        <v>87</v>
      </c>
      <c r="F8" s="174">
        <f>+$D$31</f>
        <v>1929.9601475676964</v>
      </c>
      <c r="G8" s="173">
        <v>0.122</v>
      </c>
      <c r="H8" s="172">
        <f>VLOOKUP(A22,A22:D29,4,FALSE)</f>
        <v>11215.381036363638</v>
      </c>
      <c r="I8" s="172">
        <f>VLOOKUP(A25,A22:D29,4)</f>
        <v>8214.9261818181785</v>
      </c>
      <c r="J8" s="171">
        <f t="shared" ref="J8:J19" si="0">(C8*0.5)/D8</f>
        <v>41455.792904716429</v>
      </c>
      <c r="K8" s="170">
        <f t="shared" ref="K8:K19" si="1">C8*G8*(((D8/2000)+1)/(2*D8/2000))/2000</f>
        <v>30345.640406252423</v>
      </c>
      <c r="L8" s="170">
        <f t="shared" ref="L8:L19" si="2">ROUND(0.02*C8,2)/2000</f>
        <v>8291.1585799999993</v>
      </c>
      <c r="M8" s="169">
        <f t="shared" ref="M8:M19" si="3">+E8*F8*0.15</f>
        <v>25185.979925758438</v>
      </c>
      <c r="N8" s="169">
        <f t="shared" ref="N8:N19" si="4">0.3*M8</f>
        <v>7555.7939777275315</v>
      </c>
      <c r="O8" s="169">
        <f t="shared" ref="O8:O19" si="5">0.6*J8</f>
        <v>24873.475742829858</v>
      </c>
      <c r="P8" s="169">
        <f t="shared" ref="P8:P19" si="6">H8+I8</f>
        <v>19430.307218181817</v>
      </c>
      <c r="Q8" s="168">
        <f t="shared" ref="Q8:Q19" si="7">SUM(J8:P8)</f>
        <v>157138.14875546651</v>
      </c>
      <c r="R8" s="160" t="s">
        <v>1818</v>
      </c>
      <c r="V8" s="167" t="s">
        <v>1817</v>
      </c>
      <c r="W8" s="166">
        <v>10000</v>
      </c>
    </row>
    <row r="9" spans="1:23" ht="16.350000000000001" customHeight="1" x14ac:dyDescent="0.2">
      <c r="A9" s="159" t="s">
        <v>96</v>
      </c>
      <c r="B9" s="158" t="s">
        <v>97</v>
      </c>
      <c r="C9" s="186">
        <f>VLOOKUP(A9,IN_01_26!$B$8:$E$635,4,FALSE)</f>
        <v>1099250609.7193024</v>
      </c>
      <c r="D9" s="157">
        <v>10000</v>
      </c>
      <c r="E9" s="156">
        <v>180</v>
      </c>
      <c r="F9" s="156">
        <f>+$D$31</f>
        <v>1929.9601475676964</v>
      </c>
      <c r="G9" s="155">
        <v>0.122</v>
      </c>
      <c r="H9" s="154">
        <f>VLOOKUP(A22,A22:D29,4,FALSE)</f>
        <v>11215.381036363638</v>
      </c>
      <c r="I9" s="154">
        <f>VLOOKUP(A25,A22:D29,4)</f>
        <v>8214.9261818181785</v>
      </c>
      <c r="J9" s="152">
        <f t="shared" si="0"/>
        <v>54962.530485965122</v>
      </c>
      <c r="K9" s="151">
        <f t="shared" si="1"/>
        <v>40232.572315726466</v>
      </c>
      <c r="L9" s="151">
        <f t="shared" si="2"/>
        <v>10992.506095000001</v>
      </c>
      <c r="M9" s="150">
        <f t="shared" si="3"/>
        <v>52108.923984327805</v>
      </c>
      <c r="N9" s="150">
        <f t="shared" si="4"/>
        <v>15632.67719529834</v>
      </c>
      <c r="O9" s="150">
        <f t="shared" si="5"/>
        <v>32977.518291579072</v>
      </c>
      <c r="P9" s="150">
        <f t="shared" si="6"/>
        <v>19430.307218181817</v>
      </c>
      <c r="Q9" s="149">
        <f t="shared" si="7"/>
        <v>226337.03558607862</v>
      </c>
      <c r="R9" s="160" t="s">
        <v>1816</v>
      </c>
      <c r="V9" s="142" t="s">
        <v>1815</v>
      </c>
      <c r="W9" s="141">
        <v>12000</v>
      </c>
    </row>
    <row r="10" spans="1:23" ht="16.350000000000001" customHeight="1" x14ac:dyDescent="0.2">
      <c r="A10" s="159" t="s">
        <v>154</v>
      </c>
      <c r="B10" s="158" t="s">
        <v>153</v>
      </c>
      <c r="C10" s="186">
        <f>VLOOKUP(A10,IN_01_26!$B$8:$E$635,4,FALSE)</f>
        <v>423626429.85924983</v>
      </c>
      <c r="D10" s="157">
        <v>10000</v>
      </c>
      <c r="E10" s="156">
        <v>140</v>
      </c>
      <c r="F10" s="156">
        <f t="shared" ref="F10:F19" si="8">+$D$31</f>
        <v>1929.9601475676964</v>
      </c>
      <c r="G10" s="155">
        <v>0.122</v>
      </c>
      <c r="H10" s="154">
        <f>VLOOKUP(A22,A22:D29,4,FALSE)</f>
        <v>11215.381036363638</v>
      </c>
      <c r="I10" s="154">
        <f>VLOOKUP(A25,A22:D29,4)</f>
        <v>8214.9261818181785</v>
      </c>
      <c r="J10" s="152">
        <f t="shared" si="0"/>
        <v>21181.321492962492</v>
      </c>
      <c r="K10" s="151">
        <f t="shared" si="1"/>
        <v>15504.727332848541</v>
      </c>
      <c r="L10" s="151">
        <f t="shared" si="2"/>
        <v>4236.2642999999998</v>
      </c>
      <c r="M10" s="150">
        <f t="shared" si="3"/>
        <v>40529.163098921621</v>
      </c>
      <c r="N10" s="150">
        <f t="shared" si="4"/>
        <v>12158.748929676485</v>
      </c>
      <c r="O10" s="150">
        <f t="shared" si="5"/>
        <v>12708.792895777495</v>
      </c>
      <c r="P10" s="150">
        <f t="shared" si="6"/>
        <v>19430.307218181817</v>
      </c>
      <c r="Q10" s="149">
        <f t="shared" si="7"/>
        <v>125749.32526836845</v>
      </c>
      <c r="R10" s="160" t="s">
        <v>1814</v>
      </c>
      <c r="V10" s="142" t="s">
        <v>1813</v>
      </c>
      <c r="W10" s="141">
        <v>16000</v>
      </c>
    </row>
    <row r="11" spans="1:23" ht="16.350000000000001" customHeight="1" x14ac:dyDescent="0.2">
      <c r="A11" s="159" t="s">
        <v>90</v>
      </c>
      <c r="B11" s="158" t="s">
        <v>89</v>
      </c>
      <c r="C11" s="186">
        <f>VLOOKUP(A11,IN_01_26!$B$8:$E$635,4,FALSE)</f>
        <v>1261915794.5326059</v>
      </c>
      <c r="D11" s="157">
        <v>10000</v>
      </c>
      <c r="E11" s="156">
        <v>140</v>
      </c>
      <c r="F11" s="156">
        <f t="shared" si="8"/>
        <v>1929.9601475676964</v>
      </c>
      <c r="G11" s="155">
        <v>0.122</v>
      </c>
      <c r="H11" s="154">
        <f>VLOOKUP(A22,A22:D29,4,FALSE)</f>
        <v>11215.381036363638</v>
      </c>
      <c r="I11" s="154"/>
      <c r="J11" s="152">
        <f t="shared" si="0"/>
        <v>63095.789726630297</v>
      </c>
      <c r="K11" s="151">
        <f t="shared" si="1"/>
        <v>46186.118079893371</v>
      </c>
      <c r="L11" s="151">
        <f t="shared" si="2"/>
        <v>12619.157945000001</v>
      </c>
      <c r="M11" s="150">
        <f t="shared" si="3"/>
        <v>40529.163098921621</v>
      </c>
      <c r="N11" s="150">
        <f t="shared" si="4"/>
        <v>12158.748929676485</v>
      </c>
      <c r="O11" s="150">
        <f t="shared" si="5"/>
        <v>37857.473835978177</v>
      </c>
      <c r="P11" s="150">
        <f t="shared" si="6"/>
        <v>11215.381036363638</v>
      </c>
      <c r="Q11" s="149">
        <f t="shared" si="7"/>
        <v>223661.83265246361</v>
      </c>
      <c r="R11" s="160" t="s">
        <v>1812</v>
      </c>
      <c r="V11" s="142" t="s">
        <v>1811</v>
      </c>
      <c r="W11" s="141">
        <v>10000</v>
      </c>
    </row>
    <row r="12" spans="1:23" ht="16.350000000000001" customHeight="1" x14ac:dyDescent="0.2">
      <c r="A12" s="159" t="s">
        <v>70</v>
      </c>
      <c r="B12" s="158" t="s">
        <v>69</v>
      </c>
      <c r="C12" s="186">
        <f>VLOOKUP(A12,IN_01_26!$B$8:$E$635,4,FALSE)</f>
        <v>407406707.47774446</v>
      </c>
      <c r="D12" s="157">
        <v>10000</v>
      </c>
      <c r="E12" s="156">
        <v>70</v>
      </c>
      <c r="F12" s="156">
        <f t="shared" si="8"/>
        <v>1929.9601475676964</v>
      </c>
      <c r="G12" s="155">
        <v>0.122</v>
      </c>
      <c r="H12" s="154">
        <f>VLOOKUP(A22,A22:D29,4,FALSE)</f>
        <v>11215.381036363638</v>
      </c>
      <c r="I12" s="154"/>
      <c r="J12" s="152">
        <f t="shared" si="0"/>
        <v>20370.335373887225</v>
      </c>
      <c r="K12" s="151">
        <f t="shared" si="1"/>
        <v>14911.085493685445</v>
      </c>
      <c r="L12" s="151">
        <f t="shared" si="2"/>
        <v>4074.0670750000004</v>
      </c>
      <c r="M12" s="150">
        <f t="shared" si="3"/>
        <v>20264.58154946081</v>
      </c>
      <c r="N12" s="150">
        <f t="shared" si="4"/>
        <v>6079.3744648382426</v>
      </c>
      <c r="O12" s="150">
        <f t="shared" si="5"/>
        <v>12222.201224332335</v>
      </c>
      <c r="P12" s="150">
        <f t="shared" si="6"/>
        <v>11215.381036363638</v>
      </c>
      <c r="Q12" s="149">
        <f t="shared" si="7"/>
        <v>89137.026217567705</v>
      </c>
      <c r="R12" s="160" t="s">
        <v>1810</v>
      </c>
      <c r="V12" s="142" t="s">
        <v>1809</v>
      </c>
      <c r="W12" s="141">
        <v>12000</v>
      </c>
    </row>
    <row r="13" spans="1:23" ht="16.350000000000001" customHeight="1" x14ac:dyDescent="0.2">
      <c r="A13" s="159" t="s">
        <v>67</v>
      </c>
      <c r="B13" s="158" t="s">
        <v>66</v>
      </c>
      <c r="C13" s="186">
        <f>VLOOKUP(A13,IN_01_26!$B$8:$E$635,4,FALSE)</f>
        <v>960311986.87627792</v>
      </c>
      <c r="D13" s="157">
        <v>10000</v>
      </c>
      <c r="E13" s="156">
        <v>120</v>
      </c>
      <c r="F13" s="156">
        <f t="shared" si="8"/>
        <v>1929.9601475676964</v>
      </c>
      <c r="G13" s="155">
        <v>0.122</v>
      </c>
      <c r="H13" s="154">
        <f>VLOOKUP(A22,A22:D29,4,FALSE)</f>
        <v>11215.381036363638</v>
      </c>
      <c r="I13" s="154"/>
      <c r="J13" s="152">
        <f t="shared" si="0"/>
        <v>48015.599343813898</v>
      </c>
      <c r="K13" s="151">
        <f t="shared" si="1"/>
        <v>35147.418719671768</v>
      </c>
      <c r="L13" s="151">
        <f t="shared" si="2"/>
        <v>9603.1198699999986</v>
      </c>
      <c r="M13" s="150">
        <f t="shared" si="3"/>
        <v>34739.282656218529</v>
      </c>
      <c r="N13" s="150">
        <f t="shared" si="4"/>
        <v>10421.784796865559</v>
      </c>
      <c r="O13" s="150">
        <f t="shared" si="5"/>
        <v>28809.359606288337</v>
      </c>
      <c r="P13" s="150">
        <f t="shared" si="6"/>
        <v>11215.381036363638</v>
      </c>
      <c r="Q13" s="149">
        <f t="shared" si="7"/>
        <v>177951.94602922173</v>
      </c>
      <c r="R13" s="160" t="s">
        <v>1808</v>
      </c>
      <c r="V13" s="142" t="s">
        <v>1807</v>
      </c>
      <c r="W13" s="141">
        <v>12000</v>
      </c>
    </row>
    <row r="14" spans="1:23" ht="16.350000000000001" customHeight="1" x14ac:dyDescent="0.2">
      <c r="A14" s="159" t="s">
        <v>151</v>
      </c>
      <c r="B14" s="158" t="s">
        <v>1806</v>
      </c>
      <c r="C14" s="186">
        <f>VLOOKUP(A14,IN_01_26!$B$8:$E$635,4,FALSE)</f>
        <v>760901487.5372746</v>
      </c>
      <c r="D14" s="157">
        <v>10000</v>
      </c>
      <c r="E14" s="156">
        <v>240</v>
      </c>
      <c r="F14" s="156">
        <f t="shared" si="8"/>
        <v>1929.9601475676964</v>
      </c>
      <c r="G14" s="155">
        <v>0.122</v>
      </c>
      <c r="H14" s="154">
        <f>VLOOKUP(A22,A22:D286,4,FALSE)</f>
        <v>11215.381036363638</v>
      </c>
      <c r="I14" s="154">
        <f>VLOOKUP(A25,A22:D29,4)</f>
        <v>8214.9261818181785</v>
      </c>
      <c r="J14" s="152">
        <f t="shared" si="0"/>
        <v>38045.074376863733</v>
      </c>
      <c r="K14" s="151">
        <f t="shared" si="1"/>
        <v>27848.994443864249</v>
      </c>
      <c r="L14" s="151">
        <f t="shared" si="2"/>
        <v>7609.0148749999998</v>
      </c>
      <c r="M14" s="150">
        <f t="shared" si="3"/>
        <v>69478.565312437058</v>
      </c>
      <c r="N14" s="150">
        <f t="shared" si="4"/>
        <v>20843.569593731117</v>
      </c>
      <c r="O14" s="150">
        <f t="shared" si="5"/>
        <v>22827.044626118241</v>
      </c>
      <c r="P14" s="150">
        <f t="shared" si="6"/>
        <v>19430.307218181817</v>
      </c>
      <c r="Q14" s="149">
        <f t="shared" si="7"/>
        <v>206082.57044619622</v>
      </c>
      <c r="R14" s="160" t="s">
        <v>1805</v>
      </c>
      <c r="V14" s="142" t="s">
        <v>1804</v>
      </c>
      <c r="W14" s="141">
        <v>16000</v>
      </c>
    </row>
    <row r="15" spans="1:23" ht="16.350000000000001" customHeight="1" x14ac:dyDescent="0.2">
      <c r="A15" s="159" t="s">
        <v>55</v>
      </c>
      <c r="B15" s="158" t="s">
        <v>1803</v>
      </c>
      <c r="C15" s="186">
        <f>VLOOKUP(A15,IN_01_26!$B$8:$E$635,4,FALSE)</f>
        <v>1076226271.4768438</v>
      </c>
      <c r="D15" s="157">
        <v>10000</v>
      </c>
      <c r="E15" s="156">
        <v>200</v>
      </c>
      <c r="F15" s="156">
        <f t="shared" si="8"/>
        <v>1929.9601475676964</v>
      </c>
      <c r="G15" s="155">
        <v>0.122</v>
      </c>
      <c r="H15" s="154">
        <f>VLOOKUP(A22,A22:D29,4,FALSE)</f>
        <v>11215.381036363638</v>
      </c>
      <c r="I15" s="154"/>
      <c r="J15" s="152">
        <f t="shared" si="0"/>
        <v>53811.313573842192</v>
      </c>
      <c r="K15" s="151">
        <f t="shared" si="1"/>
        <v>39389.881536052482</v>
      </c>
      <c r="L15" s="151">
        <f t="shared" si="2"/>
        <v>10762.262715000001</v>
      </c>
      <c r="M15" s="150">
        <f t="shared" si="3"/>
        <v>57898.804427030889</v>
      </c>
      <c r="N15" s="150">
        <f t="shared" si="4"/>
        <v>17369.641328109265</v>
      </c>
      <c r="O15" s="150">
        <f t="shared" si="5"/>
        <v>32286.788144305312</v>
      </c>
      <c r="P15" s="150">
        <f t="shared" si="6"/>
        <v>11215.381036363638</v>
      </c>
      <c r="Q15" s="149">
        <f t="shared" si="7"/>
        <v>222734.07276070377</v>
      </c>
      <c r="R15" s="160" t="s">
        <v>1802</v>
      </c>
      <c r="V15" s="142" t="s">
        <v>1801</v>
      </c>
      <c r="W15" s="141">
        <v>14000</v>
      </c>
    </row>
    <row r="16" spans="1:23" ht="16.350000000000001" customHeight="1" x14ac:dyDescent="0.2">
      <c r="A16" s="159" t="s">
        <v>115</v>
      </c>
      <c r="B16" s="158" t="s">
        <v>114</v>
      </c>
      <c r="C16" s="186">
        <f>VLOOKUP(A16,IN_01_26!$B$8:$E$635,4,FALSE)</f>
        <v>111667457.56278197</v>
      </c>
      <c r="D16" s="157">
        <v>10000</v>
      </c>
      <c r="E16" s="156">
        <v>200</v>
      </c>
      <c r="F16" s="156">
        <f t="shared" si="8"/>
        <v>1929.9601475676964</v>
      </c>
      <c r="G16" s="155">
        <v>0.122</v>
      </c>
      <c r="H16" s="154">
        <f>VLOOKUP(A22,A22:D29,4,FALSE)</f>
        <v>11215.381036363638</v>
      </c>
      <c r="I16" s="154"/>
      <c r="J16" s="152">
        <f t="shared" si="0"/>
        <v>5583.3728781390992</v>
      </c>
      <c r="K16" s="151">
        <f t="shared" si="1"/>
        <v>4087.0289467978205</v>
      </c>
      <c r="L16" s="151">
        <f t="shared" si="2"/>
        <v>1116.674575</v>
      </c>
      <c r="M16" s="150">
        <f t="shared" si="3"/>
        <v>57898.804427030889</v>
      </c>
      <c r="N16" s="150">
        <f t="shared" si="4"/>
        <v>17369.641328109265</v>
      </c>
      <c r="O16" s="150">
        <f t="shared" si="5"/>
        <v>3350.0237268834594</v>
      </c>
      <c r="P16" s="150">
        <f t="shared" si="6"/>
        <v>11215.381036363638</v>
      </c>
      <c r="Q16" s="149">
        <f t="shared" si="7"/>
        <v>100620.92691832418</v>
      </c>
      <c r="R16" s="160" t="s">
        <v>1800</v>
      </c>
      <c r="V16" s="142" t="s">
        <v>1799</v>
      </c>
      <c r="W16" s="141">
        <v>16000</v>
      </c>
    </row>
    <row r="17" spans="1:23" ht="16.350000000000001" customHeight="1" x14ac:dyDescent="0.2">
      <c r="A17" s="159" t="s">
        <v>74</v>
      </c>
      <c r="B17" s="158" t="s">
        <v>1798</v>
      </c>
      <c r="C17" s="186">
        <f>VLOOKUP(A17,IN_01_26!$B$8:$E$635,4,FALSE)</f>
        <v>758294983.1154182</v>
      </c>
      <c r="D17" s="157">
        <v>10000</v>
      </c>
      <c r="E17" s="156">
        <v>90</v>
      </c>
      <c r="F17" s="156">
        <f t="shared" si="8"/>
        <v>1929.9601475676964</v>
      </c>
      <c r="G17" s="155">
        <v>0.122</v>
      </c>
      <c r="H17" s="154">
        <f>VLOOKUP(A22,A22:D29,4,FALSE)</f>
        <v>11215.381036363638</v>
      </c>
      <c r="I17" s="154">
        <f>VLOOKUP(A25,A22:D29,4)</f>
        <v>8214.9261818181785</v>
      </c>
      <c r="J17" s="152">
        <f t="shared" si="0"/>
        <v>37914.749155770907</v>
      </c>
      <c r="K17" s="151">
        <f t="shared" si="1"/>
        <v>27753.596382024301</v>
      </c>
      <c r="L17" s="151">
        <f t="shared" si="2"/>
        <v>7582.9498300000005</v>
      </c>
      <c r="M17" s="150">
        <f t="shared" si="3"/>
        <v>26054.461992163902</v>
      </c>
      <c r="N17" s="150">
        <f t="shared" si="4"/>
        <v>7816.33859764917</v>
      </c>
      <c r="O17" s="150">
        <f t="shared" si="5"/>
        <v>22748.849493462545</v>
      </c>
      <c r="P17" s="150">
        <f t="shared" si="6"/>
        <v>19430.307218181817</v>
      </c>
      <c r="Q17" s="149">
        <f t="shared" si="7"/>
        <v>149301.25266925263</v>
      </c>
      <c r="R17" s="160" t="s">
        <v>1797</v>
      </c>
      <c r="V17" s="142" t="s">
        <v>1796</v>
      </c>
      <c r="W17" s="141">
        <v>16000</v>
      </c>
    </row>
    <row r="18" spans="1:23" ht="16.350000000000001" customHeight="1" x14ac:dyDescent="0.2">
      <c r="A18" s="165" t="s">
        <v>85</v>
      </c>
      <c r="B18" s="164" t="s">
        <v>84</v>
      </c>
      <c r="C18" s="186">
        <f>VLOOKUP(A18,IN_01_26!$B$8:$E$635,4,FALSE)</f>
        <v>298190808.20853132</v>
      </c>
      <c r="D18" s="163">
        <v>10000</v>
      </c>
      <c r="E18" s="162">
        <v>60</v>
      </c>
      <c r="F18" s="156">
        <f t="shared" si="8"/>
        <v>1929.9601475676964</v>
      </c>
      <c r="G18" s="161">
        <v>0.122</v>
      </c>
      <c r="H18" s="154">
        <f>VLOOKUP(A22,A22:D29,4,FALSE)</f>
        <v>11215.381036363638</v>
      </c>
      <c r="I18" s="154"/>
      <c r="J18" s="152">
        <f t="shared" si="0"/>
        <v>14909.540410426565</v>
      </c>
      <c r="K18" s="151">
        <f t="shared" si="1"/>
        <v>10913.783580432246</v>
      </c>
      <c r="L18" s="151">
        <f t="shared" si="2"/>
        <v>2981.9080800000002</v>
      </c>
      <c r="M18" s="150">
        <f t="shared" si="3"/>
        <v>17369.641328109265</v>
      </c>
      <c r="N18" s="150">
        <f t="shared" si="4"/>
        <v>5210.8923984327794</v>
      </c>
      <c r="O18" s="150">
        <f t="shared" si="5"/>
        <v>8945.7242462559389</v>
      </c>
      <c r="P18" s="150">
        <f t="shared" si="6"/>
        <v>11215.381036363638</v>
      </c>
      <c r="Q18" s="149">
        <f t="shared" si="7"/>
        <v>71546.871080020428</v>
      </c>
      <c r="R18" s="160" t="s">
        <v>1795</v>
      </c>
      <c r="V18" s="142" t="s">
        <v>1794</v>
      </c>
      <c r="W18" s="141">
        <v>10000</v>
      </c>
    </row>
    <row r="19" spans="1:23" ht="16.350000000000001" customHeight="1" x14ac:dyDescent="0.2">
      <c r="A19" s="159" t="s">
        <v>54</v>
      </c>
      <c r="B19" s="158" t="s">
        <v>1793</v>
      </c>
      <c r="C19" s="186">
        <f>VLOOKUP(A19,IN_01_26!$B$8:$E$635,4,FALSE)</f>
        <v>2254337485.3777976</v>
      </c>
      <c r="D19" s="157">
        <v>10000</v>
      </c>
      <c r="E19" s="156">
        <v>240</v>
      </c>
      <c r="F19" s="156">
        <f t="shared" si="8"/>
        <v>1929.9601475676964</v>
      </c>
      <c r="G19" s="155">
        <v>0.122</v>
      </c>
      <c r="H19" s="154">
        <f>VLOOKUP(A22,A22:D29,4,FALSE)</f>
        <v>11215.381036363638</v>
      </c>
      <c r="I19" s="153"/>
      <c r="J19" s="152">
        <f t="shared" si="0"/>
        <v>112716.87426888988</v>
      </c>
      <c r="K19" s="151">
        <f t="shared" si="1"/>
        <v>82508.751964827374</v>
      </c>
      <c r="L19" s="151">
        <f t="shared" si="2"/>
        <v>22543.374855000002</v>
      </c>
      <c r="M19" s="150">
        <f t="shared" si="3"/>
        <v>69478.565312437058</v>
      </c>
      <c r="N19" s="150">
        <f t="shared" si="4"/>
        <v>20843.569593731117</v>
      </c>
      <c r="O19" s="150">
        <f t="shared" si="5"/>
        <v>67630.124561333927</v>
      </c>
      <c r="P19" s="150">
        <f t="shared" si="6"/>
        <v>11215.381036363638</v>
      </c>
      <c r="Q19" s="149">
        <f t="shared" si="7"/>
        <v>386936.64159258304</v>
      </c>
      <c r="R19" s="148"/>
      <c r="V19" s="142" t="s">
        <v>1792</v>
      </c>
      <c r="W19" s="141">
        <v>8000</v>
      </c>
    </row>
    <row r="20" spans="1:23" ht="16.350000000000001" customHeight="1" x14ac:dyDescent="0.2">
      <c r="C20" s="147"/>
      <c r="D20" s="146"/>
      <c r="E20" s="146"/>
      <c r="F20" s="146"/>
      <c r="G20" s="146"/>
      <c r="H20" s="147"/>
      <c r="I20" s="147"/>
      <c r="J20" s="146"/>
      <c r="K20" s="146"/>
      <c r="L20" s="146"/>
      <c r="M20" s="146"/>
      <c r="N20" s="146"/>
      <c r="O20" s="146"/>
      <c r="P20" s="146"/>
      <c r="Q20" s="146"/>
      <c r="V20" s="142" t="s">
        <v>1791</v>
      </c>
      <c r="W20" s="141">
        <v>20000</v>
      </c>
    </row>
    <row r="21" spans="1:23" ht="16.350000000000001" customHeight="1" x14ac:dyDescent="0.2">
      <c r="V21" s="142" t="s">
        <v>1790</v>
      </c>
      <c r="W21" s="141">
        <v>20000</v>
      </c>
    </row>
    <row r="22" spans="1:23" ht="16.350000000000001" customHeight="1" x14ac:dyDescent="0.25">
      <c r="A22" s="145" t="s">
        <v>165</v>
      </c>
      <c r="B22" s="144" t="s">
        <v>1789</v>
      </c>
      <c r="C22" s="143" t="s">
        <v>52</v>
      </c>
      <c r="D22" s="187">
        <f>VLOOKUP(A22,IN_01_26!$B$8:$E$635,4,FALSE)</f>
        <v>11215.381036363638</v>
      </c>
      <c r="V22" s="142" t="s">
        <v>1788</v>
      </c>
      <c r="W22" s="141">
        <v>14000</v>
      </c>
    </row>
    <row r="23" spans="1:23" ht="16.350000000000001" customHeight="1" x14ac:dyDescent="0.25">
      <c r="A23" s="145" t="s">
        <v>167</v>
      </c>
      <c r="B23" s="144" t="s">
        <v>1787</v>
      </c>
      <c r="C23" s="143" t="s">
        <v>52</v>
      </c>
      <c r="D23" s="187">
        <f>VLOOKUP(A23,IN_01_26!$B$8:$E$635,4,FALSE)</f>
        <v>9642.7329818181752</v>
      </c>
      <c r="V23" s="142" t="s">
        <v>1786</v>
      </c>
      <c r="W23" s="141">
        <v>16000</v>
      </c>
    </row>
    <row r="24" spans="1:23" ht="16.350000000000001" customHeight="1" x14ac:dyDescent="0.25">
      <c r="A24" s="145" t="s">
        <v>169</v>
      </c>
      <c r="B24" s="144" t="s">
        <v>1785</v>
      </c>
      <c r="C24" s="143" t="s">
        <v>52</v>
      </c>
      <c r="D24" s="187">
        <f>VLOOKUP(A24,IN_01_26!$B$8:$E$635,4,FALSE)</f>
        <v>8909.4014909091038</v>
      </c>
      <c r="V24" s="142" t="s">
        <v>1784</v>
      </c>
      <c r="W24" s="141">
        <v>14000</v>
      </c>
    </row>
    <row r="25" spans="1:23" ht="16.350000000000001" customHeight="1" x14ac:dyDescent="0.25">
      <c r="A25" s="145" t="s">
        <v>177</v>
      </c>
      <c r="B25" s="144" t="s">
        <v>1783</v>
      </c>
      <c r="C25" s="143" t="s">
        <v>52</v>
      </c>
      <c r="D25" s="187">
        <f>VLOOKUP(A25,IN_01_26!$B$8:$E$635,4,FALSE)</f>
        <v>8214.9261818181785</v>
      </c>
      <c r="V25" s="142" t="s">
        <v>1782</v>
      </c>
      <c r="W25" s="141">
        <v>10000</v>
      </c>
    </row>
    <row r="26" spans="1:23" ht="16.350000000000001" customHeight="1" x14ac:dyDescent="0.25">
      <c r="A26" s="145" t="s">
        <v>180</v>
      </c>
      <c r="B26" s="144" t="s">
        <v>1781</v>
      </c>
      <c r="C26" s="143" t="s">
        <v>52</v>
      </c>
      <c r="D26" s="187">
        <f>VLOOKUP(A26,IN_01_26!$B$8:$E$635,4,FALSE)</f>
        <v>9691.0134000000016</v>
      </c>
      <c r="V26" s="142" t="s">
        <v>1780</v>
      </c>
      <c r="W26" s="141">
        <v>12000</v>
      </c>
    </row>
    <row r="27" spans="1:23" ht="16.350000000000001" customHeight="1" x14ac:dyDescent="0.25">
      <c r="A27" s="145" t="s">
        <v>172</v>
      </c>
      <c r="B27" s="144" t="s">
        <v>1779</v>
      </c>
      <c r="C27" s="143" t="s">
        <v>52</v>
      </c>
      <c r="D27" s="187">
        <f>VLOOKUP(A27,IN_01_26!$B$8:$E$635,4,FALSE)</f>
        <v>8869.9805581818182</v>
      </c>
      <c r="V27" s="142" t="s">
        <v>1778</v>
      </c>
      <c r="W27" s="141">
        <v>16000</v>
      </c>
    </row>
    <row r="28" spans="1:23" ht="16.350000000000001" customHeight="1" x14ac:dyDescent="0.25">
      <c r="A28" s="145" t="s">
        <v>171</v>
      </c>
      <c r="B28" s="144" t="s">
        <v>1777</v>
      </c>
      <c r="C28" s="143" t="s">
        <v>52</v>
      </c>
      <c r="D28" s="187">
        <f>VLOOKUP(A28,IN_01_26!$B$8:$E$635,4,FALSE)</f>
        <v>10227.427305454545</v>
      </c>
      <c r="V28" s="142" t="s">
        <v>1776</v>
      </c>
      <c r="W28" s="141">
        <v>20000</v>
      </c>
    </row>
    <row r="29" spans="1:23" ht="16.350000000000001" customHeight="1" x14ac:dyDescent="0.25">
      <c r="A29" s="145" t="s">
        <v>174</v>
      </c>
      <c r="B29" s="144" t="s">
        <v>1775</v>
      </c>
      <c r="C29" s="143" t="s">
        <v>52</v>
      </c>
      <c r="D29" s="187">
        <f>VLOOKUP(A29,IN_01_26!$B$8:$E$635,4,FALSE)</f>
        <v>11215.381036363637</v>
      </c>
      <c r="V29" s="142" t="s">
        <v>1774</v>
      </c>
      <c r="W29" s="141">
        <v>10000</v>
      </c>
    </row>
    <row r="30" spans="1:23" ht="16.350000000000001" customHeight="1" x14ac:dyDescent="0.2">
      <c r="V30" s="142" t="s">
        <v>1773</v>
      </c>
      <c r="W30" s="141">
        <v>12000</v>
      </c>
    </row>
    <row r="31" spans="1:23" ht="16.350000000000001" customHeight="1" x14ac:dyDescent="0.25">
      <c r="A31" s="145" t="s">
        <v>122</v>
      </c>
      <c r="B31" s="144" t="s">
        <v>1772</v>
      </c>
      <c r="C31" s="143" t="s">
        <v>119</v>
      </c>
      <c r="D31" s="187">
        <f>VLOOKUP(A31,IN_01_26!$B$8:$E$635,4,FALSE)</f>
        <v>1929.9601475676964</v>
      </c>
      <c r="V31" s="142" t="s">
        <v>1771</v>
      </c>
      <c r="W31" s="141">
        <v>10000</v>
      </c>
    </row>
    <row r="32" spans="1:23" ht="16.350000000000001" customHeight="1" x14ac:dyDescent="0.2">
      <c r="V32" s="142" t="s">
        <v>1770</v>
      </c>
      <c r="W32" s="141">
        <v>10000</v>
      </c>
    </row>
    <row r="33" spans="22:23" ht="16.350000000000001" customHeight="1" x14ac:dyDescent="0.2">
      <c r="V33" s="142" t="s">
        <v>1769</v>
      </c>
      <c r="W33" s="141">
        <v>10000</v>
      </c>
    </row>
    <row r="34" spans="22:23" ht="16.350000000000001" customHeight="1" x14ac:dyDescent="0.2">
      <c r="V34" s="142" t="s">
        <v>1768</v>
      </c>
      <c r="W34" s="141">
        <v>12000</v>
      </c>
    </row>
    <row r="35" spans="22:23" ht="16.350000000000001" customHeight="1" thickBot="1" x14ac:dyDescent="0.25">
      <c r="V35" s="140" t="s">
        <v>1767</v>
      </c>
      <c r="W35" s="139">
        <v>12000</v>
      </c>
    </row>
    <row r="36" spans="22:23" ht="16.350000000000001" customHeight="1" x14ac:dyDescent="0.2"/>
    <row r="37" spans="22:23" ht="16.350000000000001" customHeight="1" x14ac:dyDescent="0.2"/>
    <row r="38" spans="22:23" ht="16.350000000000001" customHeight="1" x14ac:dyDescent="0.2"/>
    <row r="39" spans="22:23" ht="16.350000000000001" customHeight="1" x14ac:dyDescent="0.2"/>
    <row r="40" spans="22:23" ht="16.350000000000001" customHeight="1" x14ac:dyDescent="0.2"/>
    <row r="41" spans="22:23" ht="16.350000000000001" customHeight="1" x14ac:dyDescent="0.2"/>
    <row r="42" spans="22:23" ht="16.350000000000001" customHeight="1" x14ac:dyDescent="0.2"/>
    <row r="43" spans="22:23" ht="16.350000000000001" customHeight="1" x14ac:dyDescent="0.2"/>
    <row r="44" spans="22:23" ht="16.350000000000001" customHeight="1" x14ac:dyDescent="0.2"/>
    <row r="45" spans="22:23" ht="16.350000000000001" customHeight="1" x14ac:dyDescent="0.2"/>
    <row r="46" spans="22:23" ht="16.350000000000001" customHeight="1" x14ac:dyDescent="0.2"/>
    <row r="47" spans="22:23" ht="16.350000000000001" customHeight="1" x14ac:dyDescent="0.2"/>
    <row r="48" spans="22:23" ht="16.350000000000001" customHeight="1" x14ac:dyDescent="0.2"/>
    <row r="49" ht="16.350000000000001" customHeight="1" x14ac:dyDescent="0.2"/>
    <row r="50" ht="16.350000000000001" customHeight="1" x14ac:dyDescent="0.2"/>
  </sheetData>
  <mergeCells count="14">
    <mergeCell ref="V6:V7"/>
    <mergeCell ref="B5:B7"/>
    <mergeCell ref="A5:A7"/>
    <mergeCell ref="A3:Q3"/>
    <mergeCell ref="A1:Q1"/>
    <mergeCell ref="Q5:Q6"/>
    <mergeCell ref="J5:K5"/>
    <mergeCell ref="L5:P5"/>
    <mergeCell ref="H5:I5"/>
    <mergeCell ref="G5:G6"/>
    <mergeCell ref="F5:F6"/>
    <mergeCell ref="E5:E6"/>
    <mergeCell ref="D5:D6"/>
    <mergeCell ref="C5:C6"/>
  </mergeCells>
  <printOptions horizontalCentered="1"/>
  <pageMargins left="0.59055118110236227" right="0.59055118110236227" top="0.32" bottom="0.59055118110236227" header="0" footer="0"/>
  <pageSetup paperSize="9" scale="6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77"/>
  <sheetViews>
    <sheetView topLeftCell="B1" workbookViewId="0">
      <selection activeCell="B1" sqref="B1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89.25" customHeight="1" x14ac:dyDescent="0.2"/>
    <row r="2" spans="1:11" s="1" customFormat="1" ht="33.75" customHeight="1" x14ac:dyDescent="0.35">
      <c r="A2" s="311" t="str">
        <f>'PT ORGANISMOS'!A2</f>
        <v>Precios de ENERO 2026</v>
      </c>
      <c r="B2" s="311"/>
      <c r="C2" s="311"/>
      <c r="D2" s="311"/>
      <c r="E2" s="311"/>
      <c r="F2" s="311"/>
      <c r="G2" s="311"/>
      <c r="H2" s="212"/>
      <c r="I2" s="212"/>
      <c r="J2" s="212"/>
      <c r="K2" s="212"/>
    </row>
    <row r="3" spans="1:11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11" s="1" customFormat="1" ht="26.25" customHeight="1" x14ac:dyDescent="0.25">
      <c r="A4" s="26"/>
      <c r="B4" s="345" t="s">
        <v>938</v>
      </c>
      <c r="C4" s="345"/>
      <c r="D4" s="345"/>
      <c r="E4" s="345"/>
      <c r="F4" s="345"/>
      <c r="G4" s="345"/>
      <c r="H4" s="345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11" customFormat="1" ht="17.25" customHeight="1" x14ac:dyDescent="0.25">
      <c r="A6" s="50" t="s">
        <v>31</v>
      </c>
      <c r="B6" s="42" t="s">
        <v>32</v>
      </c>
      <c r="D6" s="45" t="s">
        <v>913</v>
      </c>
      <c r="E6" s="43" t="str">
        <f>A6</f>
        <v>0.06.00.F</v>
      </c>
      <c r="F6" s="45" t="s">
        <v>920</v>
      </c>
      <c r="G6" s="44">
        <f>SUM(G8:G11)</f>
        <v>27851.73895269091</v>
      </c>
      <c r="H6" s="39" t="s">
        <v>1</v>
      </c>
    </row>
    <row r="7" spans="1:11" s="2" customFormat="1" ht="18" customHeight="1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/>
      <c r="B9" s="35" t="s">
        <v>903</v>
      </c>
      <c r="C9" s="7"/>
      <c r="D9" s="8"/>
      <c r="E9" s="12"/>
      <c r="F9" s="21"/>
      <c r="G9" s="13"/>
      <c r="H9" s="8"/>
    </row>
    <row r="10" spans="1:11" s="2" customFormat="1" ht="13.5" customHeight="1" x14ac:dyDescent="0.25">
      <c r="A10" s="27">
        <v>202</v>
      </c>
      <c r="B10" s="39" t="str">
        <f>VLOOKUP($A10,'PT ORGANISMOS'!$B$5:$H$1025,4,FALSE)</f>
        <v>mo.006</v>
      </c>
      <c r="C10" s="7" t="str">
        <f>VLOOKUP($A10,'PT ORGANISMOS'!$B$5:$H$1025,3,FALSE)</f>
        <v>CUADRILLA TIPO UOCRA</v>
      </c>
      <c r="D10" s="8" t="str">
        <f>VLOOKUP($A10,'PT ORGANISMOS'!$B$5:$H$1025,7,FALSE)</f>
        <v>h</v>
      </c>
      <c r="E10" s="12">
        <v>3.14</v>
      </c>
      <c r="F10" s="22">
        <f>VLOOKUP($B10,IN_01_26!$B:$E,4,)</f>
        <v>8869.9805581818182</v>
      </c>
      <c r="G10" s="13">
        <f>F10*E10</f>
        <v>27851.73895269091</v>
      </c>
      <c r="H10" s="8"/>
    </row>
    <row r="11" spans="1:11" s="2" customFormat="1" ht="13.5" customHeight="1" x14ac:dyDescent="0.25">
      <c r="A11" s="27"/>
      <c r="B11" s="37" t="s">
        <v>904</v>
      </c>
      <c r="C11" s="14"/>
      <c r="D11" s="15"/>
      <c r="E11" s="16"/>
      <c r="F11" s="23"/>
      <c r="G11" s="17"/>
      <c r="H11" s="15"/>
    </row>
    <row r="12" spans="1:11" s="2" customFormat="1" ht="15" x14ac:dyDescent="0.25">
      <c r="A12" s="29"/>
      <c r="B12" s="33"/>
      <c r="D12" s="3"/>
      <c r="E12" s="4"/>
      <c r="F12" s="6"/>
    </row>
    <row r="13" spans="1:11" s="2" customFormat="1" ht="15" x14ac:dyDescent="0.25">
      <c r="A13" s="27"/>
      <c r="B13" s="33"/>
      <c r="D13" s="3"/>
      <c r="E13" s="4"/>
      <c r="F13" s="4"/>
      <c r="G13" s="5"/>
      <c r="H13" s="3"/>
    </row>
    <row r="14" spans="1:11" s="2" customFormat="1" ht="17.25" customHeight="1" x14ac:dyDescent="0.25">
      <c r="A14" s="50" t="s">
        <v>29</v>
      </c>
      <c r="B14" s="42" t="s">
        <v>30</v>
      </c>
      <c r="C14" s="11"/>
      <c r="D14" s="45" t="s">
        <v>913</v>
      </c>
      <c r="E14" s="43" t="str">
        <f>A14</f>
        <v>0.06.01.F</v>
      </c>
      <c r="F14" s="45" t="s">
        <v>920</v>
      </c>
      <c r="G14" s="44">
        <f>SUM(G16:G19)</f>
        <v>35302.522621563636</v>
      </c>
      <c r="H14" s="39" t="s">
        <v>1</v>
      </c>
    </row>
    <row r="15" spans="1:11" s="2" customFormat="1" ht="18" customHeight="1" x14ac:dyDescent="0.25">
      <c r="A15" s="28"/>
      <c r="B15" s="34" t="s">
        <v>909</v>
      </c>
      <c r="C15" s="18"/>
      <c r="D15" s="19" t="s">
        <v>914</v>
      </c>
      <c r="E15" s="19" t="s">
        <v>910</v>
      </c>
      <c r="F15" s="20" t="s">
        <v>911</v>
      </c>
      <c r="G15" s="20" t="s">
        <v>912</v>
      </c>
      <c r="H15" s="18"/>
    </row>
    <row r="16" spans="1:11" s="2" customFormat="1" ht="13.5" customHeight="1" x14ac:dyDescent="0.25">
      <c r="A16" s="29"/>
      <c r="B16" s="35" t="s">
        <v>902</v>
      </c>
      <c r="C16" s="7"/>
      <c r="D16" s="8"/>
      <c r="E16" s="12"/>
      <c r="F16" s="21"/>
      <c r="G16" s="13"/>
      <c r="H16" s="8"/>
    </row>
    <row r="17" spans="1:8" s="2" customFormat="1" ht="13.5" customHeight="1" x14ac:dyDescent="0.25">
      <c r="A17" s="27"/>
      <c r="B17" s="35" t="s">
        <v>903</v>
      </c>
      <c r="C17" s="7"/>
      <c r="D17" s="8"/>
      <c r="E17" s="12"/>
      <c r="F17" s="21"/>
      <c r="G17" s="13"/>
      <c r="H17" s="8"/>
    </row>
    <row r="18" spans="1:8" s="2" customFormat="1" ht="13.5" customHeight="1" x14ac:dyDescent="0.25">
      <c r="A18" s="27">
        <v>202</v>
      </c>
      <c r="B18" s="39" t="str">
        <f>VLOOKUP($A18,'PT ORGANISMOS'!$B$5:$H$1025,4,FALSE)</f>
        <v>mo.006</v>
      </c>
      <c r="C18" s="7" t="str">
        <f>VLOOKUP($A18,'PT ORGANISMOS'!$B$5:$H$1025,3,FALSE)</f>
        <v>CUADRILLA TIPO UOCRA</v>
      </c>
      <c r="D18" s="8" t="str">
        <f>VLOOKUP($A18,'PT ORGANISMOS'!$B$5:$H$1025,7,FALSE)</f>
        <v>h</v>
      </c>
      <c r="E18" s="12">
        <v>3.98</v>
      </c>
      <c r="F18" s="22">
        <f>VLOOKUP($B18,IN_01_26!$B:$E,4,)</f>
        <v>8869.9805581818182</v>
      </c>
      <c r="G18" s="13">
        <f>F18*E18</f>
        <v>35302.522621563636</v>
      </c>
      <c r="H18" s="8"/>
    </row>
    <row r="19" spans="1:8" s="2" customFormat="1" ht="13.5" customHeight="1" x14ac:dyDescent="0.25">
      <c r="A19" s="30"/>
      <c r="B19" s="37" t="s">
        <v>904</v>
      </c>
      <c r="C19" s="14"/>
      <c r="D19" s="15"/>
      <c r="E19" s="16"/>
      <c r="F19" s="23"/>
      <c r="G19" s="17"/>
      <c r="H19" s="15"/>
    </row>
    <row r="20" spans="1:8" s="2" customFormat="1" ht="15" x14ac:dyDescent="0.25">
      <c r="A20" s="27"/>
      <c r="B20" s="33"/>
      <c r="D20" s="3"/>
      <c r="E20" s="4"/>
      <c r="F20" s="6"/>
    </row>
    <row r="21" spans="1:8" s="2" customFormat="1" ht="15" x14ac:dyDescent="0.25">
      <c r="A21" s="27"/>
      <c r="B21" s="33"/>
      <c r="D21" s="3"/>
      <c r="E21" s="4"/>
      <c r="F21" s="4"/>
      <c r="G21" s="5"/>
      <c r="H21" s="3"/>
    </row>
    <row r="22" spans="1:8" s="2" customFormat="1" ht="17.25" customHeight="1" x14ac:dyDescent="0.25">
      <c r="A22" s="50" t="s">
        <v>27</v>
      </c>
      <c r="B22" s="42" t="s">
        <v>28</v>
      </c>
      <c r="C22" s="11"/>
      <c r="D22" s="45" t="s">
        <v>913</v>
      </c>
      <c r="E22" s="43" t="str">
        <f>A22</f>
        <v>0.06.02.F</v>
      </c>
      <c r="F22" s="45" t="s">
        <v>920</v>
      </c>
      <c r="G22" s="44">
        <f>SUM(G24:G27)</f>
        <v>58896.670906327272</v>
      </c>
      <c r="H22" s="8" t="s">
        <v>1</v>
      </c>
    </row>
    <row r="23" spans="1:8" s="2" customFormat="1" ht="18" customHeight="1" x14ac:dyDescent="0.25">
      <c r="A23" s="29"/>
      <c r="B23" s="34" t="s">
        <v>909</v>
      </c>
      <c r="C23" s="18"/>
      <c r="D23" s="19" t="s">
        <v>914</v>
      </c>
      <c r="E23" s="19" t="s">
        <v>910</v>
      </c>
      <c r="F23" s="20" t="s">
        <v>911</v>
      </c>
      <c r="G23" s="20" t="s">
        <v>912</v>
      </c>
      <c r="H23" s="18"/>
    </row>
    <row r="24" spans="1:8" s="2" customFormat="1" ht="13.5" customHeight="1" x14ac:dyDescent="0.25">
      <c r="A24" s="29"/>
      <c r="B24" s="46" t="s">
        <v>902</v>
      </c>
      <c r="C24" s="25"/>
      <c r="D24" s="41"/>
      <c r="E24" s="47"/>
      <c r="F24" s="48"/>
      <c r="G24" s="49"/>
      <c r="H24" s="41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1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6.64</v>
      </c>
      <c r="F26" s="22">
        <f>VLOOKUP($B26,IN_01_26!$B:$E,4,)</f>
        <v>8869.9805581818182</v>
      </c>
      <c r="G26" s="13">
        <f>F26*E26</f>
        <v>58896.670906327272</v>
      </c>
      <c r="H26" s="8"/>
    </row>
    <row r="27" spans="1:8" s="2" customFormat="1" ht="13.5" customHeight="1" x14ac:dyDescent="0.25">
      <c r="A27" s="27"/>
      <c r="B27" s="37" t="s">
        <v>904</v>
      </c>
      <c r="C27" s="14"/>
      <c r="D27" s="15"/>
      <c r="E27" s="16"/>
      <c r="F27" s="23"/>
      <c r="G27" s="17"/>
      <c r="H27" s="15"/>
    </row>
    <row r="28" spans="1:8" s="2" customFormat="1" ht="15" x14ac:dyDescent="0.25">
      <c r="A28" s="29"/>
      <c r="B28" s="33"/>
      <c r="D28" s="3"/>
      <c r="E28" s="4"/>
      <c r="F28" s="6"/>
    </row>
    <row r="29" spans="1:8" s="2" customFormat="1" ht="15" x14ac:dyDescent="0.25">
      <c r="A29" s="27"/>
      <c r="B29" s="33"/>
      <c r="D29" s="3"/>
      <c r="E29" s="4"/>
      <c r="F29" s="4"/>
      <c r="G29" s="5"/>
      <c r="H29" s="3"/>
    </row>
    <row r="30" spans="1:8" s="2" customFormat="1" ht="17.25" customHeight="1" x14ac:dyDescent="0.25">
      <c r="A30" s="50" t="s">
        <v>26</v>
      </c>
      <c r="B30" s="42" t="s">
        <v>915</v>
      </c>
      <c r="C30" s="11"/>
      <c r="D30" s="45" t="s">
        <v>913</v>
      </c>
      <c r="E30" s="43" t="str">
        <f>A30</f>
        <v>0.06.03.F</v>
      </c>
      <c r="F30" s="45" t="s">
        <v>920</v>
      </c>
      <c r="G30" s="44">
        <f>SUM(G32:G36)</f>
        <v>37817.508921834189</v>
      </c>
      <c r="H30" s="8" t="s">
        <v>1</v>
      </c>
    </row>
    <row r="31" spans="1:8" s="2" customFormat="1" ht="18" customHeight="1" x14ac:dyDescent="0.25">
      <c r="A31" s="28"/>
      <c r="B31" s="34" t="s">
        <v>909</v>
      </c>
      <c r="C31" s="18"/>
      <c r="D31" s="19" t="s">
        <v>914</v>
      </c>
      <c r="E31" s="19" t="s">
        <v>910</v>
      </c>
      <c r="F31" s="20" t="s">
        <v>911</v>
      </c>
      <c r="G31" s="20" t="s">
        <v>912</v>
      </c>
      <c r="H31" s="18"/>
    </row>
    <row r="32" spans="1:8" s="2" customFormat="1" ht="13.5" customHeight="1" x14ac:dyDescent="0.25">
      <c r="A32" s="27"/>
      <c r="B32" s="35" t="s">
        <v>902</v>
      </c>
      <c r="C32" s="7"/>
      <c r="D32" s="8"/>
      <c r="E32" s="12"/>
      <c r="F32" s="21"/>
      <c r="G32" s="13"/>
      <c r="H32" s="8"/>
    </row>
    <row r="33" spans="1:8" s="2" customFormat="1" ht="13.5" customHeight="1" x14ac:dyDescent="0.25">
      <c r="A33" s="27"/>
      <c r="B33" s="35" t="s">
        <v>903</v>
      </c>
      <c r="C33" s="7"/>
      <c r="D33" s="8"/>
      <c r="E33" s="12"/>
      <c r="F33" s="21"/>
      <c r="G33" s="13"/>
      <c r="H33" s="8"/>
    </row>
    <row r="34" spans="1:8" s="2" customFormat="1" ht="13.5" customHeight="1" x14ac:dyDescent="0.25">
      <c r="A34" s="27">
        <v>202</v>
      </c>
      <c r="B34" s="39" t="str">
        <f>VLOOKUP($A34,'PT ORGANISMOS'!$B$5:$H$1025,4,FALSE)</f>
        <v>mo.006</v>
      </c>
      <c r="C34" s="7" t="str">
        <f>VLOOKUP($A34,'PT ORGANISMOS'!$B$5:$H$1025,3,FALSE)</f>
        <v>CUADRILLA TIPO UOCRA</v>
      </c>
      <c r="D34" s="8" t="str">
        <f>VLOOKUP($A34,'PT ORGANISMOS'!$B$5:$H$1025,7,FALSE)</f>
        <v>h</v>
      </c>
      <c r="E34" s="12">
        <v>3.98</v>
      </c>
      <c r="F34" s="22">
        <f>VLOOKUP($B34,IN_01_26!$B:$E,4,)</f>
        <v>8869.9805581818182</v>
      </c>
      <c r="G34" s="13">
        <f>F34*E34</f>
        <v>35302.522621563636</v>
      </c>
      <c r="H34" s="8"/>
    </row>
    <row r="35" spans="1:8" s="2" customFormat="1" ht="13.5" customHeight="1" x14ac:dyDescent="0.25">
      <c r="A35" s="27"/>
      <c r="B35" s="35" t="s">
        <v>904</v>
      </c>
      <c r="C35" s="7"/>
      <c r="D35" s="8"/>
      <c r="E35" s="12"/>
      <c r="F35" s="22"/>
      <c r="G35" s="13"/>
      <c r="H35" s="8"/>
    </row>
    <row r="36" spans="1:8" s="2" customFormat="1" ht="13.5" customHeight="1" x14ac:dyDescent="0.25">
      <c r="A36" s="27">
        <v>75</v>
      </c>
      <c r="B36" s="40" t="str">
        <f>VLOOKUP($A36,'PT ORGANISMOS'!$B$5:$H$1025,4,FALSE)</f>
        <v>eq.012</v>
      </c>
      <c r="C36" s="14" t="str">
        <f>VLOOKUP($A36,'PT ORGANISMOS'!$B$5:$H$1025,3,FALSE)</f>
        <v>CAMIÓN VOLCADOR 140 H.P.</v>
      </c>
      <c r="D36" s="15" t="str">
        <f>VLOOKUP($A36,'PT ORGANISMOS'!$B$5:$H$1025,7,FALSE)</f>
        <v>h</v>
      </c>
      <c r="E36" s="16">
        <v>0.02</v>
      </c>
      <c r="F36" s="24">
        <f>VLOOKUP($B36,IN_01_26!$B:$E,4,)</f>
        <v>125749.3150135278</v>
      </c>
      <c r="G36" s="17">
        <f>F36*E36</f>
        <v>2514.9863002705561</v>
      </c>
      <c r="H36" s="15"/>
    </row>
    <row r="37" spans="1:8" s="2" customFormat="1" ht="15" x14ac:dyDescent="0.25">
      <c r="A37" s="29"/>
      <c r="B37" s="33"/>
      <c r="D37" s="3"/>
      <c r="E37" s="4"/>
      <c r="F37" s="6"/>
    </row>
    <row r="38" spans="1:8" s="2" customFormat="1" ht="15" x14ac:dyDescent="0.25">
      <c r="A38" s="27"/>
      <c r="B38" s="33"/>
      <c r="D38" s="3"/>
      <c r="E38" s="4"/>
      <c r="F38" s="4"/>
      <c r="G38" s="5"/>
      <c r="H38" s="3"/>
    </row>
    <row r="39" spans="1:8" s="2" customFormat="1" ht="17.25" customHeight="1" x14ac:dyDescent="0.25">
      <c r="A39" s="50" t="s">
        <v>25</v>
      </c>
      <c r="B39" s="42" t="s">
        <v>916</v>
      </c>
      <c r="C39" s="11"/>
      <c r="D39" s="45" t="s">
        <v>913</v>
      </c>
      <c r="E39" s="43" t="str">
        <f>A39</f>
        <v>0.06.04.F</v>
      </c>
      <c r="F39" s="45" t="s">
        <v>920</v>
      </c>
      <c r="G39" s="44">
        <f>SUM(G41:G45)</f>
        <v>23851.060869898898</v>
      </c>
      <c r="H39" s="8" t="s">
        <v>1</v>
      </c>
    </row>
    <row r="40" spans="1:8" s="2" customFormat="1" ht="18" customHeight="1" x14ac:dyDescent="0.25">
      <c r="A40" s="28"/>
      <c r="B40" s="34" t="s">
        <v>909</v>
      </c>
      <c r="C40" s="18"/>
      <c r="D40" s="19" t="s">
        <v>914</v>
      </c>
      <c r="E40" s="19" t="s">
        <v>910</v>
      </c>
      <c r="F40" s="20" t="s">
        <v>911</v>
      </c>
      <c r="G40" s="20" t="s">
        <v>912</v>
      </c>
      <c r="H40" s="18"/>
    </row>
    <row r="41" spans="1:8" s="2" customFormat="1" ht="13.5" customHeight="1" x14ac:dyDescent="0.25">
      <c r="A41" s="27"/>
      <c r="B41" s="35" t="s">
        <v>902</v>
      </c>
      <c r="C41" s="7"/>
      <c r="D41" s="8"/>
      <c r="E41" s="12"/>
      <c r="F41" s="21"/>
      <c r="G41" s="13"/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1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2</v>
      </c>
      <c r="F43" s="22">
        <f>VLOOKUP($B43,IN_01_26!$B:$E,4,)</f>
        <v>8869.9805581818182</v>
      </c>
      <c r="G43" s="13">
        <f>F43*E43</f>
        <v>17739.961116363636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27">
        <v>73</v>
      </c>
      <c r="B45" s="40" t="str">
        <f>VLOOKUP($A45,'PT ORGANISMOS'!$B$5:$H$1025,4,FALSE)</f>
        <v>eq.010</v>
      </c>
      <c r="C45" s="14" t="str">
        <f>VLOOKUP($A45,'PT ORGANISMOS'!$B$5:$H$1025,3,FALSE)</f>
        <v>MOTONIVELADORA</v>
      </c>
      <c r="D45" s="15" t="str">
        <f>VLOOKUP($A45,'PT ORGANISMOS'!$B$5:$H$1025,7,FALSE)</f>
        <v>h</v>
      </c>
      <c r="E45" s="31">
        <v>2.7E-2</v>
      </c>
      <c r="F45" s="24">
        <f>VLOOKUP($B45,IN_01_26!$B:$E,4,)</f>
        <v>226337.02790871344</v>
      </c>
      <c r="G45" s="17">
        <f>F45*E45</f>
        <v>6111.0997535352626</v>
      </c>
      <c r="H45" s="15"/>
    </row>
    <row r="46" spans="1:8" s="2" customFormat="1" ht="15" x14ac:dyDescent="0.25">
      <c r="A46" s="29"/>
      <c r="B46" s="33"/>
      <c r="D46" s="3"/>
      <c r="E46" s="4"/>
      <c r="F46" s="6"/>
    </row>
    <row r="47" spans="1:8" s="2" customFormat="1" ht="15" x14ac:dyDescent="0.25">
      <c r="A47" s="27"/>
      <c r="B47" s="38"/>
      <c r="D47" s="3"/>
      <c r="E47" s="4"/>
      <c r="F47" s="4"/>
      <c r="G47" s="5"/>
      <c r="H47" s="3"/>
    </row>
    <row r="48" spans="1:8" s="2" customFormat="1" ht="17.25" customHeight="1" x14ac:dyDescent="0.25">
      <c r="A48" s="50" t="s">
        <v>24</v>
      </c>
      <c r="B48" s="42" t="s">
        <v>917</v>
      </c>
      <c r="C48" s="11"/>
      <c r="D48" s="45" t="s">
        <v>913</v>
      </c>
      <c r="E48" s="43" t="str">
        <f>A48</f>
        <v>0.06.06.F</v>
      </c>
      <c r="F48" s="45" t="s">
        <v>920</v>
      </c>
      <c r="G48" s="44">
        <f>SUM(G50:G54)</f>
        <v>21585.444500361464</v>
      </c>
      <c r="H48" s="8" t="s">
        <v>1</v>
      </c>
    </row>
    <row r="49" spans="1:8" s="2" customFormat="1" ht="18" customHeight="1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7"/>
      <c r="B50" s="35" t="s">
        <v>902</v>
      </c>
      <c r="C50" s="7"/>
      <c r="D50" s="8"/>
      <c r="E50" s="12"/>
      <c r="F50" s="21"/>
      <c r="G50" s="13"/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1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2.15</v>
      </c>
      <c r="F52" s="22">
        <f>VLOOKUP($B52,IN_01_26!$B:$E,4,)</f>
        <v>8869.9805581818182</v>
      </c>
      <c r="G52" s="13">
        <f>F52*E52</f>
        <v>19070.458200090907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27">
        <v>75</v>
      </c>
      <c r="B54" s="40" t="str">
        <f>VLOOKUP($A54,'PT ORGANISMOS'!$B$5:$H$1025,4,FALSE)</f>
        <v>eq.012</v>
      </c>
      <c r="C54" s="14" t="str">
        <f>VLOOKUP($A54,'PT ORGANISMOS'!$B$5:$H$1025,3,FALSE)</f>
        <v>CAMIÓN VOLCADOR 140 H.P.</v>
      </c>
      <c r="D54" s="15" t="str">
        <f>VLOOKUP($A54,'PT ORGANISMOS'!$B$5:$H$1025,7,FALSE)</f>
        <v>h</v>
      </c>
      <c r="E54" s="16">
        <v>0.02</v>
      </c>
      <c r="F54" s="24">
        <f>VLOOKUP($B54,IN_01_26!$B:$E,4,)</f>
        <v>125749.3150135278</v>
      </c>
      <c r="G54" s="17">
        <f>F54*E54</f>
        <v>2514.9863002705561</v>
      </c>
      <c r="H54" s="15"/>
    </row>
    <row r="55" spans="1:8" s="2" customFormat="1" ht="15" x14ac:dyDescent="0.25">
      <c r="A55" s="29"/>
      <c r="B55" s="33"/>
      <c r="D55" s="3"/>
      <c r="E55" s="4"/>
      <c r="F55" s="6"/>
    </row>
    <row r="56" spans="1:8" s="2" customFormat="1" ht="15" x14ac:dyDescent="0.25">
      <c r="A56" s="27"/>
      <c r="B56" s="38"/>
      <c r="D56" s="3"/>
      <c r="E56" s="4"/>
      <c r="F56" s="4"/>
      <c r="G56" s="5"/>
      <c r="H56" s="3"/>
    </row>
    <row r="57" spans="1:8" s="2" customFormat="1" ht="17.25" customHeight="1" x14ac:dyDescent="0.25">
      <c r="A57" s="50" t="s">
        <v>23</v>
      </c>
      <c r="B57" s="42" t="s">
        <v>918</v>
      </c>
      <c r="C57" s="11"/>
      <c r="D57" s="45" t="s">
        <v>913</v>
      </c>
      <c r="E57" s="43" t="str">
        <f>A57</f>
        <v>0.06.07.F</v>
      </c>
      <c r="F57" s="45" t="s">
        <v>920</v>
      </c>
      <c r="G57" s="44">
        <f>SUM(G59:G63)</f>
        <v>5855.9028370152919</v>
      </c>
      <c r="H57" s="8" t="s">
        <v>1</v>
      </c>
    </row>
    <row r="58" spans="1:8" s="2" customFormat="1" ht="18" customHeight="1" x14ac:dyDescent="0.25">
      <c r="A58" s="28"/>
      <c r="B58" s="34" t="s">
        <v>909</v>
      </c>
      <c r="C58" s="18"/>
      <c r="D58" s="19" t="s">
        <v>914</v>
      </c>
      <c r="E58" s="19" t="s">
        <v>910</v>
      </c>
      <c r="F58" s="20" t="s">
        <v>911</v>
      </c>
      <c r="G58" s="20" t="s">
        <v>912</v>
      </c>
      <c r="H58" s="18"/>
    </row>
    <row r="59" spans="1:8" s="2" customFormat="1" ht="13.5" customHeight="1" x14ac:dyDescent="0.25">
      <c r="A59" s="27"/>
      <c r="B59" s="35" t="s">
        <v>902</v>
      </c>
      <c r="C59" s="7"/>
      <c r="D59" s="8"/>
      <c r="E59" s="12"/>
      <c r="F59" s="21"/>
      <c r="G59" s="13"/>
      <c r="H59" s="8"/>
    </row>
    <row r="60" spans="1:8" s="2" customFormat="1" ht="13.5" customHeight="1" x14ac:dyDescent="0.25">
      <c r="A60" s="27"/>
      <c r="B60" s="35" t="s">
        <v>903</v>
      </c>
      <c r="C60" s="7"/>
      <c r="D60" s="8"/>
      <c r="E60" s="12"/>
      <c r="F60" s="21"/>
      <c r="G60" s="13"/>
      <c r="H60" s="8"/>
    </row>
    <row r="61" spans="1:8" s="2" customFormat="1" ht="13.5" customHeight="1" x14ac:dyDescent="0.25">
      <c r="A61" s="27">
        <v>202</v>
      </c>
      <c r="B61" s="39" t="str">
        <f>VLOOKUP($A61,'PT ORGANISMOS'!$B$5:$H$1025,4,FALSE)</f>
        <v>mo.006</v>
      </c>
      <c r="C61" s="7" t="str">
        <f>VLOOKUP($A61,'PT ORGANISMOS'!$B$5:$H$1025,3,FALSE)</f>
        <v>CUADRILLA TIPO UOCRA</v>
      </c>
      <c r="D61" s="8" t="str">
        <f>VLOOKUP($A61,'PT ORGANISMOS'!$B$5:$H$1025,7,FALSE)</f>
        <v>h</v>
      </c>
      <c r="E61" s="32">
        <v>0.16400000000000001</v>
      </c>
      <c r="F61" s="22">
        <f>VLOOKUP($B61,IN_01_26!$B:$E,4,)</f>
        <v>8869.9805581818182</v>
      </c>
      <c r="G61" s="13">
        <f>F61*E61</f>
        <v>1454.6768115418183</v>
      </c>
      <c r="H61" s="8"/>
    </row>
    <row r="62" spans="1:8" s="2" customFormat="1" ht="13.5" customHeight="1" x14ac:dyDescent="0.25">
      <c r="A62" s="27"/>
      <c r="B62" s="35" t="s">
        <v>904</v>
      </c>
      <c r="C62" s="7"/>
      <c r="D62" s="8"/>
      <c r="E62" s="12"/>
      <c r="F62" s="22"/>
      <c r="G62" s="13"/>
      <c r="H62" s="8"/>
    </row>
    <row r="63" spans="1:8" s="2" customFormat="1" ht="13.5" customHeight="1" x14ac:dyDescent="0.25">
      <c r="A63" s="27">
        <v>75</v>
      </c>
      <c r="B63" s="40" t="str">
        <f>VLOOKUP($A63,'PT ORGANISMOS'!$B$5:$H$1025,4,FALSE)</f>
        <v>eq.012</v>
      </c>
      <c r="C63" s="14" t="str">
        <f>VLOOKUP($A63,'PT ORGANISMOS'!$B$5:$H$1025,3,FALSE)</f>
        <v>CAMIÓN VOLCADOR 140 H.P.</v>
      </c>
      <c r="D63" s="15" t="str">
        <f>VLOOKUP($A63,'PT ORGANISMOS'!$B$5:$H$1025,7,FALSE)</f>
        <v>h</v>
      </c>
      <c r="E63" s="31">
        <v>3.5000000000000003E-2</v>
      </c>
      <c r="F63" s="24">
        <f>VLOOKUP($B63,IN_01_26!$B:$E,4,)</f>
        <v>125749.3150135278</v>
      </c>
      <c r="G63" s="17">
        <f>F63*E63</f>
        <v>4401.2260254734738</v>
      </c>
      <c r="H63" s="15"/>
    </row>
    <row r="64" spans="1:8" s="2" customFormat="1" ht="15" x14ac:dyDescent="0.25">
      <c r="A64" s="29"/>
      <c r="B64" s="33"/>
      <c r="D64" s="3"/>
      <c r="E64" s="4"/>
      <c r="F64" s="6"/>
    </row>
    <row r="65" spans="1:8" s="2" customFormat="1" ht="15" x14ac:dyDescent="0.25">
      <c r="A65" s="27"/>
      <c r="B65" s="38"/>
      <c r="D65" s="3"/>
      <c r="E65" s="4"/>
      <c r="F65" s="4"/>
      <c r="G65" s="5"/>
      <c r="H65" s="3"/>
    </row>
    <row r="66" spans="1:8" s="2" customFormat="1" ht="17.25" customHeight="1" x14ac:dyDescent="0.25">
      <c r="A66" s="50" t="s">
        <v>22</v>
      </c>
      <c r="B66" s="42" t="s">
        <v>919</v>
      </c>
      <c r="C66" s="11"/>
      <c r="D66" s="45" t="s">
        <v>913</v>
      </c>
      <c r="E66" s="43" t="str">
        <f>A66</f>
        <v>0.06.08.F</v>
      </c>
      <c r="F66" s="45" t="s">
        <v>920</v>
      </c>
      <c r="G66" s="44">
        <f>SUM(G68:G73)</f>
        <v>2118.949538079507</v>
      </c>
      <c r="H66" s="8" t="s">
        <v>1</v>
      </c>
    </row>
    <row r="67" spans="1:8" s="2" customFormat="1" ht="18" customHeight="1" x14ac:dyDescent="0.25">
      <c r="A67" s="28"/>
      <c r="B67" s="34" t="s">
        <v>909</v>
      </c>
      <c r="C67" s="18"/>
      <c r="D67" s="19" t="s">
        <v>914</v>
      </c>
      <c r="E67" s="19" t="s">
        <v>910</v>
      </c>
      <c r="F67" s="20" t="s">
        <v>911</v>
      </c>
      <c r="G67" s="20" t="s">
        <v>912</v>
      </c>
      <c r="H67" s="18"/>
    </row>
    <row r="68" spans="1:8" s="2" customFormat="1" ht="13.5" customHeight="1" x14ac:dyDescent="0.25">
      <c r="A68" s="27"/>
      <c r="B68" s="35" t="s">
        <v>902</v>
      </c>
      <c r="C68" s="7"/>
      <c r="D68" s="8"/>
      <c r="E68" s="12"/>
      <c r="F68" s="21"/>
      <c r="G68" s="13"/>
      <c r="H68" s="8"/>
    </row>
    <row r="69" spans="1:8" s="2" customFormat="1" ht="13.5" customHeight="1" x14ac:dyDescent="0.25">
      <c r="A69" s="27"/>
      <c r="B69" s="35" t="s">
        <v>903</v>
      </c>
      <c r="C69" s="7"/>
      <c r="D69" s="8"/>
      <c r="E69" s="12"/>
      <c r="F69" s="21"/>
      <c r="G69" s="13"/>
      <c r="H69" s="8"/>
    </row>
    <row r="70" spans="1:8" s="2" customFormat="1" ht="13.5" customHeight="1" x14ac:dyDescent="0.25">
      <c r="A70" s="27">
        <v>202</v>
      </c>
      <c r="B70" s="39" t="str">
        <f>VLOOKUP($A70,'PT ORGANISMOS'!$B$5:$H$1025,4,FALSE)</f>
        <v>mo.006</v>
      </c>
      <c r="C70" s="7" t="str">
        <f>VLOOKUP($A70,'PT ORGANISMOS'!$B$5:$H$1025,3,FALSE)</f>
        <v>CUADRILLA TIPO UOCRA</v>
      </c>
      <c r="D70" s="8" t="str">
        <f>VLOOKUP($A70,'PT ORGANISMOS'!$B$5:$H$1025,7,FALSE)</f>
        <v>h</v>
      </c>
      <c r="E70" s="12">
        <v>0.05</v>
      </c>
      <c r="F70" s="22">
        <f>VLOOKUP($B70,IN_01_26!$B:$E,4,)</f>
        <v>8869.9805581818182</v>
      </c>
      <c r="G70" s="13">
        <f>F70*E70</f>
        <v>443.49902790909096</v>
      </c>
      <c r="H70" s="8"/>
    </row>
    <row r="71" spans="1:8" s="2" customFormat="1" ht="13.5" customHeight="1" x14ac:dyDescent="0.25">
      <c r="A71" s="27"/>
      <c r="B71" s="35" t="s">
        <v>904</v>
      </c>
      <c r="C71" s="7"/>
      <c r="D71" s="8"/>
      <c r="E71" s="12"/>
      <c r="F71" s="22"/>
      <c r="G71" s="13"/>
      <c r="H71" s="8"/>
    </row>
    <row r="72" spans="1:8" s="2" customFormat="1" ht="13.5" customHeight="1" x14ac:dyDescent="0.25">
      <c r="A72" s="27">
        <v>71</v>
      </c>
      <c r="B72" s="39" t="str">
        <f>VLOOKUP($A72,'PT ORGANISMOS'!$B$5:$H$1025,4,FALSE)</f>
        <v>eq.008</v>
      </c>
      <c r="C72" s="7" t="str">
        <f>VLOOKUP($A72,'PT ORGANISMOS'!$B$5:$H$1025,3,FALSE)</f>
        <v>RETROEXCAVADORA 87 H.P.</v>
      </c>
      <c r="D72" s="8" t="str">
        <f>VLOOKUP($A72,'PT ORGANISMOS'!$B$5:$H$1025,7,FALSE)</f>
        <v>h</v>
      </c>
      <c r="E72" s="32">
        <v>5.0000000000000001E-3</v>
      </c>
      <c r="F72" s="22">
        <f>VLOOKUP($B72,IN_01_26!$B:$E,4,)</f>
        <v>157138.15930562347</v>
      </c>
      <c r="G72" s="13">
        <f>F72*E72</f>
        <v>785.6907965281174</v>
      </c>
      <c r="H72" s="8"/>
    </row>
    <row r="73" spans="1:8" s="2" customFormat="1" ht="13.5" customHeight="1" x14ac:dyDescent="0.25">
      <c r="A73" s="27">
        <v>81</v>
      </c>
      <c r="B73" s="40" t="str">
        <f>VLOOKUP($A73,'PT ORGANISMOS'!$B$5:$H$1025,4,FALSE)</f>
        <v>eq.018</v>
      </c>
      <c r="C73" s="14" t="str">
        <f>VLOOKUP($A73,'PT ORGANISMOS'!$B$5:$H$1025,3,FALSE)</f>
        <v>VIBROCOMPACTADOR AUTOPROPULSADO 120 HP</v>
      </c>
      <c r="D73" s="15" t="str">
        <f>VLOOKUP($A73,'PT ORGANISMOS'!$B$5:$H$1025,7,FALSE)</f>
        <v>h</v>
      </c>
      <c r="E73" s="31">
        <v>5.0000000000000001E-3</v>
      </c>
      <c r="F73" s="24">
        <f>VLOOKUP($B73,IN_01_26!$B:$E,4,)</f>
        <v>177951.94272845975</v>
      </c>
      <c r="G73" s="17">
        <f>F73*E73</f>
        <v>889.75971364229872</v>
      </c>
      <c r="H73" s="15"/>
    </row>
    <row r="74" spans="1:8" s="2" customFormat="1" ht="15" x14ac:dyDescent="0.25">
      <c r="A74" s="29"/>
      <c r="B74" s="33"/>
      <c r="D74" s="3"/>
      <c r="E74" s="4"/>
      <c r="F74" s="6"/>
    </row>
    <row r="75" spans="1:8" s="2" customFormat="1" ht="15" x14ac:dyDescent="0.25">
      <c r="A75" s="27"/>
      <c r="B75" s="38"/>
      <c r="D75" s="3"/>
      <c r="E75" s="4"/>
      <c r="F75" s="4"/>
      <c r="G75" s="5"/>
      <c r="H75" s="3"/>
    </row>
    <row r="76" spans="1:8" s="2" customFormat="1" ht="15" x14ac:dyDescent="0.25">
      <c r="A76" s="27"/>
      <c r="B76" s="38"/>
      <c r="D76" s="3"/>
      <c r="E76" s="4"/>
      <c r="F76" s="4"/>
      <c r="G76" s="5"/>
      <c r="H76" s="3"/>
    </row>
    <row r="77" spans="1:8" s="2" customFormat="1" ht="15" x14ac:dyDescent="0.25">
      <c r="A77" s="27"/>
      <c r="B77" s="33"/>
      <c r="D77" s="3"/>
      <c r="E77" s="4"/>
      <c r="F77" s="4"/>
      <c r="G77" s="5"/>
      <c r="H77" s="3"/>
    </row>
  </sheetData>
  <mergeCells count="3">
    <mergeCell ref="B3:H3"/>
    <mergeCell ref="B4:H4"/>
    <mergeCell ref="A2:G2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7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54"/>
  <sheetViews>
    <sheetView topLeftCell="B1" workbookViewId="0">
      <selection activeCell="L14" sqref="L14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66.75" customHeight="1" x14ac:dyDescent="0.2"/>
    <row r="2" spans="1:11" s="1" customFormat="1" ht="33.75" customHeight="1" x14ac:dyDescent="0.35">
      <c r="A2" s="26"/>
      <c r="B2" s="311" t="str">
        <f>'PT ORGANISMOS'!A2</f>
        <v>Precios de ENERO 2026</v>
      </c>
      <c r="C2" s="311"/>
      <c r="D2" s="311"/>
      <c r="E2" s="311"/>
      <c r="F2" s="311"/>
      <c r="G2" s="311"/>
      <c r="H2" s="311"/>
      <c r="I2" s="212"/>
      <c r="J2" s="212"/>
      <c r="K2" s="212"/>
    </row>
    <row r="3" spans="1:11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11" s="1" customFormat="1" ht="26.25" customHeight="1" x14ac:dyDescent="0.25">
      <c r="A4" s="26"/>
      <c r="B4" s="345" t="s">
        <v>922</v>
      </c>
      <c r="C4" s="345"/>
      <c r="D4" s="345"/>
      <c r="E4" s="345"/>
      <c r="F4" s="345"/>
      <c r="G4" s="345"/>
      <c r="H4" s="345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2" customFormat="1" ht="15.75" x14ac:dyDescent="0.25">
      <c r="A6" s="50" t="s">
        <v>21</v>
      </c>
      <c r="B6" s="42" t="s">
        <v>923</v>
      </c>
      <c r="C6" s="11"/>
      <c r="D6" s="45" t="s">
        <v>913</v>
      </c>
      <c r="E6" s="43" t="str">
        <f>A6</f>
        <v>0.09.01.F</v>
      </c>
      <c r="F6" s="45" t="s">
        <v>920</v>
      </c>
      <c r="G6" s="44">
        <f>SUM(G8:G15)</f>
        <v>11852.041883389023</v>
      </c>
      <c r="H6" s="8" t="s">
        <v>3</v>
      </c>
    </row>
    <row r="7" spans="1:11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>
        <v>181</v>
      </c>
      <c r="B9" s="39" t="str">
        <f>VLOOKUP($A9,'PT ORGANISMOS'!$B$5:$H$1025,4,FALSE)</f>
        <v>li.006</v>
      </c>
      <c r="C9" s="7" t="str">
        <f>VLOOKUP($A9,'PT ORGANISMOS'!$B$5:$H$1025,3,FALSE)</f>
        <v xml:space="preserve">CEMENTO PORTLAND (PARA VARIACIÓN HISTÓRICA) </v>
      </c>
      <c r="D9" s="8" t="str">
        <f>VLOOKUP($A9,'PT ORGANISMOS'!$B$5:$H$1025,7,FALSE)</f>
        <v>kg</v>
      </c>
      <c r="E9" s="12">
        <v>10</v>
      </c>
      <c r="F9" s="22">
        <f>VLOOKUP(B9,IN_01_26!$B:$E,4,)</f>
        <v>675.22059721327219</v>
      </c>
      <c r="G9" s="13">
        <f>F9*E9</f>
        <v>6752.2059721327223</v>
      </c>
      <c r="H9" s="8"/>
    </row>
    <row r="10" spans="1:11" s="2" customFormat="1" ht="13.5" customHeight="1" x14ac:dyDescent="0.25">
      <c r="A10" s="27">
        <v>33</v>
      </c>
      <c r="B10" s="39" t="str">
        <f>VLOOKUP($A10,'PT ORGANISMOS'!$B$5:$H$1025,4,FALSE)</f>
        <v>ar.003</v>
      </c>
      <c r="C10" s="7" t="str">
        <f>VLOOKUP($A10,'PT ORGANISMOS'!$B$5:$H$1025,3,FALSE)</f>
        <v>RIPIO ZARANDEADO 1/3</v>
      </c>
      <c r="D10" s="8" t="str">
        <f>VLOOKUP($A10,'PT ORGANISMOS'!$B$5:$H$1025,7,FALSE)</f>
        <v>m3</v>
      </c>
      <c r="E10" s="32">
        <v>3.5000000000000003E-2</v>
      </c>
      <c r="F10" s="22">
        <f>VLOOKUP(B10,IN_01_26!$B:$E,4,)</f>
        <v>22842.735133299288</v>
      </c>
      <c r="G10" s="13">
        <f>F10*E10</f>
        <v>799.4957296654751</v>
      </c>
      <c r="H10" s="8"/>
    </row>
    <row r="11" spans="1:11" s="2" customFormat="1" ht="13.5" customHeight="1" x14ac:dyDescent="0.25">
      <c r="A11" s="27">
        <v>31</v>
      </c>
      <c r="B11" s="39" t="str">
        <f>VLOOKUP($A11,'PT ORGANISMOS'!$B$5:$H$1025,4,FALSE)</f>
        <v>ar.001</v>
      </c>
      <c r="C11" s="7" t="str">
        <f>VLOOKUP($A11,'PT ORGANISMOS'!$B$5:$H$1025,3,FALSE)</f>
        <v>ARENA GRUESA</v>
      </c>
      <c r="D11" s="8" t="str">
        <f>VLOOKUP($A11,'PT ORGANISMOS'!$B$5:$H$1025,7,FALSE)</f>
        <v>m3</v>
      </c>
      <c r="E11" s="12">
        <v>0.03</v>
      </c>
      <c r="F11" s="22">
        <f>VLOOKUP(B11,IN_01_26!$B:$E,4,)</f>
        <v>18208.846056485665</v>
      </c>
      <c r="G11" s="13">
        <f>F11*E11</f>
        <v>546.2653816945699</v>
      </c>
      <c r="H11" s="8"/>
    </row>
    <row r="12" spans="1:11" s="2" customFormat="1" ht="13.5" customHeight="1" x14ac:dyDescent="0.25">
      <c r="A12" s="27"/>
      <c r="B12" s="35" t="s">
        <v>903</v>
      </c>
      <c r="C12" s="7"/>
      <c r="D12" s="8"/>
      <c r="E12" s="12"/>
      <c r="F12" s="21"/>
      <c r="G12" s="13"/>
      <c r="H12" s="8"/>
    </row>
    <row r="13" spans="1:11" s="2" customFormat="1" ht="13.5" customHeight="1" x14ac:dyDescent="0.25">
      <c r="A13" s="27">
        <v>202</v>
      </c>
      <c r="B13" s="39" t="str">
        <f>VLOOKUP($A13,'PT ORGANISMOS'!$B$5:$H$1025,4,FALSE)</f>
        <v>mo.006</v>
      </c>
      <c r="C13" s="7" t="str">
        <f>VLOOKUP($A13,'PT ORGANISMOS'!$B$5:$H$1025,3,FALSE)</f>
        <v>CUADRILLA TIPO UOCRA</v>
      </c>
      <c r="D13" s="8" t="str">
        <f>VLOOKUP($A13,'PT ORGANISMOS'!$B$5:$H$1025,7,FALSE)</f>
        <v>h</v>
      </c>
      <c r="E13" s="12">
        <v>0.4</v>
      </c>
      <c r="F13" s="22">
        <f>VLOOKUP(B13,IN_01_26!$B:$E,4,)</f>
        <v>8869.9805581818182</v>
      </c>
      <c r="G13" s="13">
        <f>F13*E13</f>
        <v>3547.9922232727276</v>
      </c>
      <c r="H13" s="8"/>
    </row>
    <row r="14" spans="1:11" s="2" customFormat="1" ht="13.5" customHeight="1" x14ac:dyDescent="0.25">
      <c r="A14" s="27"/>
      <c r="B14" s="35" t="s">
        <v>904</v>
      </c>
      <c r="C14" s="7"/>
      <c r="D14" s="8"/>
      <c r="E14" s="12"/>
      <c r="F14" s="22"/>
      <c r="G14" s="13"/>
      <c r="H14" s="8"/>
    </row>
    <row r="15" spans="1:11" s="2" customFormat="1" ht="13.5" customHeight="1" x14ac:dyDescent="0.25">
      <c r="A15" s="27">
        <v>83</v>
      </c>
      <c r="B15" s="40" t="str">
        <f>VLOOKUP($A15,'PT ORGANISMOS'!$B$5:$H$1025,4,FALSE)</f>
        <v>eq.020</v>
      </c>
      <c r="C15" s="14" t="str">
        <f>VLOOKUP($A15,'PT ORGANISMOS'!$B$5:$H$1025,3,FALSE)</f>
        <v>MIXER HORMIGÓN 5 M3</v>
      </c>
      <c r="D15" s="15" t="str">
        <f>VLOOKUP($A15,'PT ORGANISMOS'!$B$5:$H$1025,7,FALSE)</f>
        <v>h</v>
      </c>
      <c r="E15" s="31">
        <v>1E-3</v>
      </c>
      <c r="F15" s="24">
        <f>VLOOKUP(B15,IN_01_26!$B:$E,4,)</f>
        <v>206082.57662352908</v>
      </c>
      <c r="G15" s="17">
        <f>F15*E15</f>
        <v>206.08257662352909</v>
      </c>
      <c r="H15" s="15"/>
    </row>
    <row r="16" spans="1:11" s="2" customFormat="1" ht="15" x14ac:dyDescent="0.25">
      <c r="A16" s="29"/>
      <c r="B16" s="33"/>
      <c r="D16" s="3"/>
      <c r="E16" s="4"/>
      <c r="F16" s="6"/>
    </row>
    <row r="17" spans="1:8" s="2" customFormat="1" ht="15" x14ac:dyDescent="0.25">
      <c r="A17" s="27"/>
      <c r="B17" s="38"/>
      <c r="D17" s="3"/>
      <c r="E17" s="4"/>
      <c r="F17" s="4"/>
      <c r="G17" s="5"/>
      <c r="H17" s="3"/>
    </row>
    <row r="18" spans="1:8" s="2" customFormat="1" ht="15.75" x14ac:dyDescent="0.25">
      <c r="A18" s="50" t="s">
        <v>20</v>
      </c>
      <c r="B18" s="42" t="s">
        <v>925</v>
      </c>
      <c r="C18" s="11"/>
      <c r="D18" s="45" t="s">
        <v>913</v>
      </c>
      <c r="E18" s="43" t="str">
        <f>A18</f>
        <v>0.09.02.F</v>
      </c>
      <c r="F18" s="45" t="s">
        <v>920</v>
      </c>
      <c r="G18" s="44">
        <f>SUM(G20:G28)</f>
        <v>681804.82492512092</v>
      </c>
      <c r="H18" s="8" t="s">
        <v>1</v>
      </c>
    </row>
    <row r="19" spans="1:8" s="2" customFormat="1" ht="15" x14ac:dyDescent="0.25">
      <c r="A19" s="28"/>
      <c r="B19" s="34" t="s">
        <v>909</v>
      </c>
      <c r="C19" s="18"/>
      <c r="D19" s="19" t="s">
        <v>914</v>
      </c>
      <c r="E19" s="19" t="s">
        <v>910</v>
      </c>
      <c r="F19" s="20" t="s">
        <v>911</v>
      </c>
      <c r="G19" s="20" t="s">
        <v>912</v>
      </c>
      <c r="H19" s="18"/>
    </row>
    <row r="20" spans="1:8" s="2" customFormat="1" ht="13.5" customHeight="1" x14ac:dyDescent="0.25">
      <c r="A20" s="29"/>
      <c r="B20" s="46" t="s">
        <v>902</v>
      </c>
      <c r="C20" s="25"/>
      <c r="D20" s="41"/>
      <c r="E20" s="47"/>
      <c r="F20" s="48"/>
      <c r="G20" s="49"/>
      <c r="H20" s="41"/>
    </row>
    <row r="21" spans="1:8" s="2" customFormat="1" ht="13.5" customHeight="1" x14ac:dyDescent="0.25">
      <c r="A21" s="27">
        <v>2</v>
      </c>
      <c r="B21" s="39" t="str">
        <f>VLOOKUP($A21,'PT ORGANISMOS'!$B$5:$H$1025,4,FALSE)</f>
        <v>ac.015</v>
      </c>
      <c r="C21" s="7" t="str">
        <f>VLOOKUP($A21,'PT ORGANISMOS'!$B$5:$H$1025,3,FALSE)</f>
        <v>HIERRO MEJORADO DE 10 MM.</v>
      </c>
      <c r="D21" s="8" t="str">
        <f>VLOOKUP($A21,'PT ORGANISMOS'!$B$5:$H$1025,7,FALSE)</f>
        <v>kg</v>
      </c>
      <c r="E21" s="12">
        <v>58.78</v>
      </c>
      <c r="F21" s="22">
        <f>VLOOKUP(B21,IN_01_26!$B:$E,4,)</f>
        <v>4998.3380111160041</v>
      </c>
      <c r="G21" s="13">
        <f>F21*E21</f>
        <v>293802.3082933987</v>
      </c>
      <c r="H21" s="8"/>
    </row>
    <row r="22" spans="1:8" s="2" customFormat="1" ht="13.5" customHeight="1" x14ac:dyDescent="0.25">
      <c r="A22" s="27">
        <v>181</v>
      </c>
      <c r="B22" s="39" t="str">
        <f>VLOOKUP($A22,'PT ORGANISMOS'!$B$5:$H$1025,4,FALSE)</f>
        <v>li.006</v>
      </c>
      <c r="C22" s="7" t="str">
        <f>VLOOKUP($A22,'PT ORGANISMOS'!$B$5:$H$1025,3,FALSE)</f>
        <v xml:space="preserve">CEMENTO PORTLAND (PARA VARIACIÓN HISTÓRICA) </v>
      </c>
      <c r="D22" s="8" t="str">
        <f>VLOOKUP($A22,'PT ORGANISMOS'!$B$5:$H$1025,7,FALSE)</f>
        <v>kg</v>
      </c>
      <c r="E22" s="12">
        <v>250</v>
      </c>
      <c r="F22" s="22">
        <f>VLOOKUP(B22,IN_01_26!$B:$E,4,)</f>
        <v>675.22059721327219</v>
      </c>
      <c r="G22" s="13">
        <f>F22*E22</f>
        <v>168805.14930331806</v>
      </c>
      <c r="H22" s="8"/>
    </row>
    <row r="23" spans="1:8" s="2" customFormat="1" ht="13.5" customHeight="1" x14ac:dyDescent="0.25">
      <c r="A23" s="27">
        <v>33</v>
      </c>
      <c r="B23" s="39" t="str">
        <f>VLOOKUP($A23,'PT ORGANISMOS'!$B$5:$H$1025,4,FALSE)</f>
        <v>ar.003</v>
      </c>
      <c r="C23" s="7" t="str">
        <f>VLOOKUP($A23,'PT ORGANISMOS'!$B$5:$H$1025,3,FALSE)</f>
        <v>RIPIO ZARANDEADO 1/3</v>
      </c>
      <c r="D23" s="8" t="str">
        <f>VLOOKUP($A23,'PT ORGANISMOS'!$B$5:$H$1025,7,FALSE)</f>
        <v>m3</v>
      </c>
      <c r="E23" s="12">
        <v>0.7</v>
      </c>
      <c r="F23" s="22">
        <f>VLOOKUP(B23,IN_01_26!$B:$E,4,)</f>
        <v>22842.735133299288</v>
      </c>
      <c r="G23" s="13">
        <f>F23*E23</f>
        <v>15989.914593309501</v>
      </c>
      <c r="H23" s="8"/>
    </row>
    <row r="24" spans="1:8" s="2" customFormat="1" ht="13.5" customHeight="1" x14ac:dyDescent="0.25">
      <c r="A24" s="27">
        <v>31</v>
      </c>
      <c r="B24" s="39" t="str">
        <f>VLOOKUP($A24,'PT ORGANISMOS'!$B$5:$H$1025,4,FALSE)</f>
        <v>ar.001</v>
      </c>
      <c r="C24" s="7" t="str">
        <f>VLOOKUP($A24,'PT ORGANISMOS'!$B$5:$H$1025,3,FALSE)</f>
        <v>ARENA GRUESA</v>
      </c>
      <c r="D24" s="8" t="str">
        <f>VLOOKUP($A24,'PT ORGANISMOS'!$B$5:$H$1025,7,FALSE)</f>
        <v>m3</v>
      </c>
      <c r="E24" s="12">
        <v>0.6</v>
      </c>
      <c r="F24" s="22">
        <f>VLOOKUP(B24,IN_01_26!$B:$E,4,)</f>
        <v>18208.846056485665</v>
      </c>
      <c r="G24" s="13">
        <f>F24*E24</f>
        <v>10925.307633891398</v>
      </c>
      <c r="H24" s="8"/>
    </row>
    <row r="25" spans="1:8" s="2" customFormat="1" ht="13.5" customHeight="1" x14ac:dyDescent="0.25">
      <c r="A25" s="27"/>
      <c r="B25" s="35" t="s">
        <v>903</v>
      </c>
      <c r="C25" s="7"/>
      <c r="D25" s="8"/>
      <c r="E25" s="12"/>
      <c r="F25" s="21"/>
      <c r="G25" s="13"/>
      <c r="H25" s="8"/>
    </row>
    <row r="26" spans="1:8" s="2" customFormat="1" ht="13.5" customHeight="1" x14ac:dyDescent="0.25">
      <c r="A26" s="27">
        <v>202</v>
      </c>
      <c r="B26" s="39" t="str">
        <f>VLOOKUP($A26,'PT ORGANISMOS'!$B$5:$H$1025,4,FALSE)</f>
        <v>mo.006</v>
      </c>
      <c r="C26" s="7" t="str">
        <f>VLOOKUP($A26,'PT ORGANISMOS'!$B$5:$H$1025,3,FALSE)</f>
        <v>CUADRILLA TIPO UOCRA</v>
      </c>
      <c r="D26" s="8" t="str">
        <f>VLOOKUP($A26,'PT ORGANISMOS'!$B$5:$H$1025,7,FALSE)</f>
        <v>h</v>
      </c>
      <c r="E26" s="12">
        <v>20.399999999999999</v>
      </c>
      <c r="F26" s="22">
        <f>VLOOKUP(B26,IN_01_26!$B:$E,4,)</f>
        <v>8869.9805581818182</v>
      </c>
      <c r="G26" s="13">
        <f>F26*E26</f>
        <v>180947.60338690909</v>
      </c>
      <c r="H26" s="8"/>
    </row>
    <row r="27" spans="1:8" s="2" customFormat="1" ht="13.5" customHeight="1" x14ac:dyDescent="0.25">
      <c r="A27" s="27"/>
      <c r="B27" s="35" t="s">
        <v>904</v>
      </c>
      <c r="C27" s="7"/>
      <c r="D27" s="8"/>
      <c r="E27" s="12"/>
      <c r="F27" s="22"/>
      <c r="G27" s="13"/>
      <c r="H27" s="8"/>
    </row>
    <row r="28" spans="1:8" s="2" customFormat="1" ht="13.5" customHeight="1" x14ac:dyDescent="0.25">
      <c r="A28" s="30">
        <v>83</v>
      </c>
      <c r="B28" s="40" t="str">
        <f>VLOOKUP($A28,'PT ORGANISMOS'!$B$5:$H$1025,4,FALSE)</f>
        <v>eq.020</v>
      </c>
      <c r="C28" s="14" t="str">
        <f>VLOOKUP($A28,'PT ORGANISMOS'!$B$5:$H$1025,3,FALSE)</f>
        <v>MIXER HORMIGÓN 5 M3</v>
      </c>
      <c r="D28" s="15" t="str">
        <f>VLOOKUP($A28,'PT ORGANISMOS'!$B$5:$H$1025,7,FALSE)</f>
        <v>h</v>
      </c>
      <c r="E28" s="31">
        <v>5.5E-2</v>
      </c>
      <c r="F28" s="24">
        <f>VLOOKUP(B28,IN_01_26!$B:$E,4,)</f>
        <v>206082.57662352908</v>
      </c>
      <c r="G28" s="17">
        <f>F28*E28</f>
        <v>11334.541714294099</v>
      </c>
      <c r="H28" s="15"/>
    </row>
    <row r="29" spans="1:8" s="2" customFormat="1" ht="15" x14ac:dyDescent="0.25">
      <c r="A29" s="27"/>
      <c r="B29" s="38"/>
      <c r="D29" s="3"/>
      <c r="E29" s="4"/>
      <c r="F29" s="4"/>
      <c r="G29" s="5"/>
      <c r="H29" s="3"/>
    </row>
    <row r="30" spans="1:8" s="2" customFormat="1" ht="15" x14ac:dyDescent="0.25">
      <c r="A30" s="27"/>
      <c r="B30" s="33"/>
      <c r="D30" s="3"/>
      <c r="E30" s="4"/>
      <c r="F30" s="4"/>
      <c r="G30" s="5"/>
      <c r="H30" s="3"/>
    </row>
    <row r="31" spans="1:8" s="2" customFormat="1" ht="15.75" x14ac:dyDescent="0.25">
      <c r="A31" s="50" t="s">
        <v>19</v>
      </c>
      <c r="B31" s="42" t="s">
        <v>924</v>
      </c>
      <c r="C31" s="11"/>
      <c r="D31" s="45" t="s">
        <v>913</v>
      </c>
      <c r="E31" s="43" t="str">
        <f>A31</f>
        <v>0.09.03.F</v>
      </c>
      <c r="F31" s="45" t="s">
        <v>920</v>
      </c>
      <c r="G31" s="44">
        <f>SUM(G33:G41)</f>
        <v>851554.90454047779</v>
      </c>
      <c r="H31" s="8" t="s">
        <v>1</v>
      </c>
    </row>
    <row r="32" spans="1:8" s="2" customFormat="1" ht="15" x14ac:dyDescent="0.25">
      <c r="A32" s="28"/>
      <c r="B32" s="34" t="s">
        <v>909</v>
      </c>
      <c r="C32" s="18"/>
      <c r="D32" s="19" t="s">
        <v>914</v>
      </c>
      <c r="E32" s="19" t="s">
        <v>910</v>
      </c>
      <c r="F32" s="20" t="s">
        <v>911</v>
      </c>
      <c r="G32" s="20" t="s">
        <v>912</v>
      </c>
      <c r="H32" s="18"/>
    </row>
    <row r="33" spans="1:8" s="2" customFormat="1" ht="13.5" customHeight="1" x14ac:dyDescent="0.25">
      <c r="A33" s="29"/>
      <c r="B33" s="46" t="s">
        <v>902</v>
      </c>
      <c r="C33" s="25"/>
      <c r="D33" s="41"/>
      <c r="E33" s="47"/>
      <c r="F33" s="48"/>
      <c r="G33" s="49"/>
      <c r="H33" s="41"/>
    </row>
    <row r="34" spans="1:8" s="2" customFormat="1" ht="13.5" customHeight="1" x14ac:dyDescent="0.25">
      <c r="A34" s="27">
        <v>2</v>
      </c>
      <c r="B34" s="39" t="str">
        <f>VLOOKUP($A34,'PT ORGANISMOS'!$B$5:$H$1025,4,FALSE)</f>
        <v>ac.015</v>
      </c>
      <c r="C34" s="7" t="str">
        <f>VLOOKUP($A34,'PT ORGANISMOS'!$B$5:$H$1025,3,FALSE)</f>
        <v>HIERRO MEJORADO DE 10 MM.</v>
      </c>
      <c r="D34" s="8" t="str">
        <f>VLOOKUP($A34,'PT ORGANISMOS'!$B$5:$H$1025,7,FALSE)</f>
        <v>kg</v>
      </c>
      <c r="E34" s="12">
        <v>72.5</v>
      </c>
      <c r="F34" s="22">
        <f>VLOOKUP(B34,IN_01_26!$B:$E,4,)</f>
        <v>4998.3380111160041</v>
      </c>
      <c r="G34" s="13">
        <f>F34*E34</f>
        <v>362379.50580591027</v>
      </c>
      <c r="H34" s="8"/>
    </row>
    <row r="35" spans="1:8" s="2" customFormat="1" ht="13.5" customHeight="1" x14ac:dyDescent="0.25">
      <c r="A35" s="27">
        <v>181</v>
      </c>
      <c r="B35" s="39" t="str">
        <f>VLOOKUP($A35,'PT ORGANISMOS'!$B$5:$H$1025,4,FALSE)</f>
        <v>li.006</v>
      </c>
      <c r="C35" s="7" t="str">
        <f>VLOOKUP($A35,'PT ORGANISMOS'!$B$5:$H$1025,3,FALSE)</f>
        <v xml:space="preserve">CEMENTO PORTLAND (PARA VARIACIÓN HISTÓRICA) </v>
      </c>
      <c r="D35" s="8" t="str">
        <f>VLOOKUP($A35,'PT ORGANISMOS'!$B$5:$H$1025,7,FALSE)</f>
        <v>kg</v>
      </c>
      <c r="E35" s="12">
        <v>300</v>
      </c>
      <c r="F35" s="22">
        <f>VLOOKUP(B35,IN_01_26!$B:$E,4,)</f>
        <v>675.22059721327219</v>
      </c>
      <c r="G35" s="13">
        <f>F35*E35</f>
        <v>202566.17916398167</v>
      </c>
      <c r="H35" s="8"/>
    </row>
    <row r="36" spans="1:8" s="2" customFormat="1" ht="13.5" customHeight="1" x14ac:dyDescent="0.25">
      <c r="A36" s="27">
        <v>33</v>
      </c>
      <c r="B36" s="39" t="str">
        <f>VLOOKUP($A36,'PT ORGANISMOS'!$B$5:$H$1025,4,FALSE)</f>
        <v>ar.003</v>
      </c>
      <c r="C36" s="7" t="str">
        <f>VLOOKUP($A36,'PT ORGANISMOS'!$B$5:$H$1025,3,FALSE)</f>
        <v>RIPIO ZARANDEADO 1/3</v>
      </c>
      <c r="D36" s="8" t="str">
        <f>VLOOKUP($A36,'PT ORGANISMOS'!$B$5:$H$1025,7,FALSE)</f>
        <v>m3</v>
      </c>
      <c r="E36" s="12">
        <v>0.7</v>
      </c>
      <c r="F36" s="22">
        <f>VLOOKUP(B36,IN_01_26!$B:$E,4,)</f>
        <v>22842.735133299288</v>
      </c>
      <c r="G36" s="13">
        <f>F36*E36</f>
        <v>15989.914593309501</v>
      </c>
      <c r="H36" s="8"/>
    </row>
    <row r="37" spans="1:8" s="2" customFormat="1" ht="13.5" customHeight="1" x14ac:dyDescent="0.25">
      <c r="A37" s="27">
        <v>31</v>
      </c>
      <c r="B37" s="39" t="str">
        <f>VLOOKUP($A37,'PT ORGANISMOS'!$B$5:$H$1025,4,FALSE)</f>
        <v>ar.001</v>
      </c>
      <c r="C37" s="7" t="str">
        <f>VLOOKUP($A37,'PT ORGANISMOS'!$B$5:$H$1025,3,FALSE)</f>
        <v>ARENA GRUESA</v>
      </c>
      <c r="D37" s="8" t="str">
        <f>VLOOKUP($A37,'PT ORGANISMOS'!$B$5:$H$1025,7,FALSE)</f>
        <v>m3</v>
      </c>
      <c r="E37" s="12">
        <v>0.6</v>
      </c>
      <c r="F37" s="22">
        <f>VLOOKUP(B37,IN_01_26!$B:$E,4,)</f>
        <v>18208.846056485665</v>
      </c>
      <c r="G37" s="13">
        <f>F37*E37</f>
        <v>10925.307633891398</v>
      </c>
      <c r="H37" s="8"/>
    </row>
    <row r="38" spans="1:8" s="2" customFormat="1" ht="13.5" customHeight="1" x14ac:dyDescent="0.25">
      <c r="A38" s="27"/>
      <c r="B38" s="35" t="s">
        <v>903</v>
      </c>
      <c r="C38" s="7"/>
      <c r="D38" s="8"/>
      <c r="E38" s="12"/>
      <c r="F38" s="21"/>
      <c r="G38" s="13"/>
      <c r="H38" s="8"/>
    </row>
    <row r="39" spans="1:8" s="2" customFormat="1" ht="13.5" customHeight="1" x14ac:dyDescent="0.25">
      <c r="A39" s="27">
        <v>202</v>
      </c>
      <c r="B39" s="39" t="str">
        <f>VLOOKUP($A39,'PT ORGANISMOS'!$B$5:$H$1025,4,FALSE)</f>
        <v>mo.006</v>
      </c>
      <c r="C39" s="7" t="str">
        <f>VLOOKUP($A39,'PT ORGANISMOS'!$B$5:$H$1025,3,FALSE)</f>
        <v>CUADRILLA TIPO UOCRA</v>
      </c>
      <c r="D39" s="8" t="str">
        <f>VLOOKUP($A39,'PT ORGANISMOS'!$B$5:$H$1025,7,FALSE)</f>
        <v>h</v>
      </c>
      <c r="E39" s="12">
        <v>28</v>
      </c>
      <c r="F39" s="22">
        <f>VLOOKUP(B39,IN_01_26!$B:$E,4,)</f>
        <v>8869.9805581818182</v>
      </c>
      <c r="G39" s="13">
        <f>F39*E39</f>
        <v>248359.45562909089</v>
      </c>
      <c r="H39" s="8"/>
    </row>
    <row r="40" spans="1:8" s="2" customFormat="1" ht="13.5" customHeight="1" x14ac:dyDescent="0.25">
      <c r="A40" s="27"/>
      <c r="B40" s="35" t="s">
        <v>904</v>
      </c>
      <c r="C40" s="7"/>
      <c r="D40" s="8"/>
      <c r="E40" s="12"/>
      <c r="F40" s="22"/>
      <c r="G40" s="13"/>
      <c r="H40" s="8"/>
    </row>
    <row r="41" spans="1:8" s="2" customFormat="1" ht="13.5" customHeight="1" x14ac:dyDescent="0.25">
      <c r="A41" s="30">
        <v>83</v>
      </c>
      <c r="B41" s="40" t="str">
        <f>VLOOKUP($A41,'PT ORGANISMOS'!$B$5:$H$1025,4,FALSE)</f>
        <v>eq.020</v>
      </c>
      <c r="C41" s="14" t="str">
        <f>VLOOKUP($A41,'PT ORGANISMOS'!$B$5:$H$1025,3,FALSE)</f>
        <v>MIXER HORMIGÓN 5 M3</v>
      </c>
      <c r="D41" s="15" t="str">
        <f>VLOOKUP($A41,'PT ORGANISMOS'!$B$5:$H$1025,7,FALSE)</f>
        <v>h</v>
      </c>
      <c r="E41" s="31">
        <v>5.5E-2</v>
      </c>
      <c r="F41" s="24">
        <f>VLOOKUP(B41,IN_01_26!$B:$E,4,)</f>
        <v>206082.57662352908</v>
      </c>
      <c r="G41" s="17">
        <f>F41*E41</f>
        <v>11334.541714294099</v>
      </c>
      <c r="H41" s="15"/>
    </row>
    <row r="44" spans="1:8" s="2" customFormat="1" ht="15.75" x14ac:dyDescent="0.25">
      <c r="A44" s="50" t="s">
        <v>18</v>
      </c>
      <c r="B44" s="42" t="s">
        <v>926</v>
      </c>
      <c r="C44" s="11"/>
      <c r="D44" s="45" t="s">
        <v>913</v>
      </c>
      <c r="E44" s="43" t="str">
        <f>A44</f>
        <v>0.09.04.F</v>
      </c>
      <c r="F44" s="45" t="s">
        <v>920</v>
      </c>
      <c r="G44" s="44">
        <f>SUM(G46:G54)</f>
        <v>852932.29865776072</v>
      </c>
      <c r="H44" s="8" t="s">
        <v>1</v>
      </c>
    </row>
    <row r="45" spans="1:8" s="2" customFormat="1" ht="15" x14ac:dyDescent="0.25">
      <c r="A45" s="28"/>
      <c r="B45" s="34" t="s">
        <v>909</v>
      </c>
      <c r="C45" s="18"/>
      <c r="D45" s="19" t="s">
        <v>914</v>
      </c>
      <c r="E45" s="19" t="s">
        <v>910</v>
      </c>
      <c r="F45" s="20" t="s">
        <v>911</v>
      </c>
      <c r="G45" s="20" t="s">
        <v>912</v>
      </c>
      <c r="H45" s="18"/>
    </row>
    <row r="46" spans="1:8" s="2" customFormat="1" ht="13.5" customHeight="1" x14ac:dyDescent="0.25">
      <c r="A46" s="29"/>
      <c r="B46" s="46" t="s">
        <v>902</v>
      </c>
      <c r="C46" s="25"/>
      <c r="D46" s="41"/>
      <c r="E46" s="47"/>
      <c r="F46" s="48"/>
      <c r="G46" s="49"/>
      <c r="H46" s="41"/>
    </row>
    <row r="47" spans="1:8" s="2" customFormat="1" ht="13.5" customHeight="1" x14ac:dyDescent="0.25">
      <c r="A47" s="27">
        <v>4</v>
      </c>
      <c r="B47" s="39" t="str">
        <f>VLOOKUP($A47,'PT ORGANISMOS'!$B$5:$H$1025,4,FALSE)</f>
        <v>ac.030</v>
      </c>
      <c r="C47" s="7" t="str">
        <f>VLOOKUP($A47,'PT ORGANISMOS'!$B$5:$H$1025,3,FALSE)</f>
        <v>MALLA SIMA R92</v>
      </c>
      <c r="D47" s="8" t="str">
        <f>VLOOKUP($A47,'PT ORGANISMOS'!$B$5:$H$1025,7,FALSE)</f>
        <v>kg</v>
      </c>
      <c r="E47" s="12">
        <v>48.25</v>
      </c>
      <c r="F47" s="22">
        <f>VLOOKUP(B47,IN_01_26!$B:$E,4,)</f>
        <v>8191.6130757458777</v>
      </c>
      <c r="G47" s="13">
        <f>F47*E47</f>
        <v>395245.33090473863</v>
      </c>
      <c r="H47" s="8"/>
    </row>
    <row r="48" spans="1:8" s="2" customFormat="1" ht="13.5" customHeight="1" x14ac:dyDescent="0.25">
      <c r="A48" s="27">
        <v>181</v>
      </c>
      <c r="B48" s="39" t="str">
        <f>VLOOKUP($A48,'PT ORGANISMOS'!$B$5:$H$1025,4,FALSE)</f>
        <v>li.006</v>
      </c>
      <c r="C48" s="7" t="str">
        <f>VLOOKUP($A48,'PT ORGANISMOS'!$B$5:$H$1025,3,FALSE)</f>
        <v xml:space="preserve">CEMENTO PORTLAND (PARA VARIACIÓN HISTÓRICA) </v>
      </c>
      <c r="D48" s="8" t="str">
        <f>VLOOKUP($A48,'PT ORGANISMOS'!$B$5:$H$1025,7,FALSE)</f>
        <v>kg</v>
      </c>
      <c r="E48" s="12">
        <v>300</v>
      </c>
      <c r="F48" s="22">
        <f>VLOOKUP(B48,IN_01_26!$B:$E,4,)</f>
        <v>675.22059721327219</v>
      </c>
      <c r="G48" s="13">
        <f>F48*E48</f>
        <v>202566.17916398167</v>
      </c>
      <c r="H48" s="8"/>
    </row>
    <row r="49" spans="1:8" s="2" customFormat="1" ht="13.5" customHeight="1" x14ac:dyDescent="0.25">
      <c r="A49" s="27">
        <v>33</v>
      </c>
      <c r="B49" s="39" t="str">
        <f>VLOOKUP($A49,'PT ORGANISMOS'!$B$5:$H$1025,4,FALSE)</f>
        <v>ar.003</v>
      </c>
      <c r="C49" s="7" t="str">
        <f>VLOOKUP($A49,'PT ORGANISMOS'!$B$5:$H$1025,3,FALSE)</f>
        <v>RIPIO ZARANDEADO 1/3</v>
      </c>
      <c r="D49" s="8" t="str">
        <f>VLOOKUP($A49,'PT ORGANISMOS'!$B$5:$H$1025,7,FALSE)</f>
        <v>m3</v>
      </c>
      <c r="E49" s="12">
        <v>0.7</v>
      </c>
      <c r="F49" s="22">
        <f>VLOOKUP(B49,IN_01_26!$B:$E,4,)</f>
        <v>22842.735133299288</v>
      </c>
      <c r="G49" s="13">
        <f>F49*E49</f>
        <v>15989.914593309501</v>
      </c>
      <c r="H49" s="8"/>
    </row>
    <row r="50" spans="1:8" s="2" customFormat="1" ht="13.5" customHeight="1" x14ac:dyDescent="0.25">
      <c r="A50" s="27">
        <v>31</v>
      </c>
      <c r="B50" s="39" t="str">
        <f>VLOOKUP($A50,'PT ORGANISMOS'!$B$5:$H$1025,4,FALSE)</f>
        <v>ar.001</v>
      </c>
      <c r="C50" s="7" t="str">
        <f>VLOOKUP($A50,'PT ORGANISMOS'!$B$5:$H$1025,3,FALSE)</f>
        <v>ARENA GRUESA</v>
      </c>
      <c r="D50" s="8" t="str">
        <f>VLOOKUP($A50,'PT ORGANISMOS'!$B$5:$H$1025,7,FALSE)</f>
        <v>m3</v>
      </c>
      <c r="E50" s="12">
        <v>0.6</v>
      </c>
      <c r="F50" s="22">
        <f>VLOOKUP(B50,IN_01_26!$B:$E,4,)</f>
        <v>18208.846056485665</v>
      </c>
      <c r="G50" s="13">
        <f>F50*E50</f>
        <v>10925.307633891398</v>
      </c>
      <c r="H50" s="8"/>
    </row>
    <row r="51" spans="1:8" s="2" customFormat="1" ht="13.5" customHeight="1" x14ac:dyDescent="0.25">
      <c r="A51" s="27"/>
      <c r="B51" s="35" t="s">
        <v>903</v>
      </c>
      <c r="C51" s="7"/>
      <c r="D51" s="8"/>
      <c r="E51" s="12"/>
      <c r="F51" s="22"/>
      <c r="G51" s="13"/>
      <c r="H51" s="8"/>
    </row>
    <row r="52" spans="1:8" s="2" customFormat="1" ht="13.5" customHeight="1" x14ac:dyDescent="0.25">
      <c r="A52" s="27">
        <v>202</v>
      </c>
      <c r="B52" s="39" t="str">
        <f>VLOOKUP($A52,'PT ORGANISMOS'!$B$5:$H$1025,4,FALSE)</f>
        <v>mo.006</v>
      </c>
      <c r="C52" s="7" t="str">
        <f>VLOOKUP($A52,'PT ORGANISMOS'!$B$5:$H$1025,3,FALSE)</f>
        <v>CUADRILLA TIPO UOCRA</v>
      </c>
      <c r="D52" s="8" t="str">
        <f>VLOOKUP($A52,'PT ORGANISMOS'!$B$5:$H$1025,7,FALSE)</f>
        <v>h</v>
      </c>
      <c r="E52" s="12">
        <v>24.45</v>
      </c>
      <c r="F52" s="22">
        <f>VLOOKUP(B52,IN_01_26!$B:$E,4,)</f>
        <v>8869.9805581818182</v>
      </c>
      <c r="G52" s="13">
        <f>F52*E52</f>
        <v>216871.02464754545</v>
      </c>
      <c r="H52" s="8"/>
    </row>
    <row r="53" spans="1:8" s="2" customFormat="1" ht="13.5" customHeight="1" x14ac:dyDescent="0.25">
      <c r="A53" s="27"/>
      <c r="B53" s="35" t="s">
        <v>904</v>
      </c>
      <c r="C53" s="7"/>
      <c r="D53" s="8"/>
      <c r="E53" s="12"/>
      <c r="F53" s="22"/>
      <c r="G53" s="13"/>
      <c r="H53" s="8"/>
    </row>
    <row r="54" spans="1:8" s="2" customFormat="1" ht="13.5" customHeight="1" x14ac:dyDescent="0.25">
      <c r="A54" s="30">
        <v>83</v>
      </c>
      <c r="B54" s="40" t="str">
        <f>VLOOKUP($A54,'PT ORGANISMOS'!$B$5:$H$1025,4,FALSE)</f>
        <v>eq.020</v>
      </c>
      <c r="C54" s="14" t="str">
        <f>VLOOKUP($A54,'PT ORGANISMOS'!$B$5:$H$1025,3,FALSE)</f>
        <v>MIXER HORMIGÓN 5 M3</v>
      </c>
      <c r="D54" s="15" t="str">
        <f>VLOOKUP($A54,'PT ORGANISMOS'!$B$5:$H$1025,7,FALSE)</f>
        <v>h</v>
      </c>
      <c r="E54" s="31">
        <v>5.5E-2</v>
      </c>
      <c r="F54" s="24">
        <f>VLOOKUP(B54,IN_01_26!$B:$E,4,)</f>
        <v>206082.57662352908</v>
      </c>
      <c r="G54" s="17">
        <f>F54*E54</f>
        <v>11334.541714294099</v>
      </c>
      <c r="H54" s="15"/>
    </row>
  </sheetData>
  <mergeCells count="3">
    <mergeCell ref="B3:H3"/>
    <mergeCell ref="B4:H4"/>
    <mergeCell ref="B2:H2"/>
  </mergeCells>
  <pageMargins left="0.78740157480314965" right="0" top="0.74803149606299213" bottom="0.74803149606299213" header="0.31496062992125984" footer="0.31496062992125984"/>
  <pageSetup paperSize="9" orientation="portrait" r:id="rId1"/>
  <rowBreaks count="1" manualBreakCount="1">
    <brk id="4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K146"/>
  <sheetViews>
    <sheetView topLeftCell="B1" workbookViewId="0">
      <selection activeCell="K8" sqref="K8"/>
    </sheetView>
  </sheetViews>
  <sheetFormatPr baseColWidth="10" defaultRowHeight="12.75" x14ac:dyDescent="0.2"/>
  <cols>
    <col min="1" max="1" width="8.28515625" style="27" hidden="1" customWidth="1"/>
    <col min="2" max="2" width="9.140625" style="36" customWidth="1"/>
    <col min="3" max="3" width="38.140625" style="7" customWidth="1"/>
    <col min="4" max="4" width="5.85546875" style="8" customWidth="1"/>
    <col min="5" max="5" width="11.42578125" style="9"/>
    <col min="6" max="6" width="10.5703125" style="9" customWidth="1"/>
    <col min="7" max="7" width="13.5703125" style="10" customWidth="1"/>
    <col min="8" max="8" width="3.42578125" style="8" bestFit="1" customWidth="1"/>
    <col min="9" max="16384" width="11.42578125" style="7"/>
  </cols>
  <sheetData>
    <row r="1" spans="1:11" ht="69" customHeight="1" x14ac:dyDescent="0.2"/>
    <row r="2" spans="1:11" s="1" customFormat="1" ht="33.75" customHeight="1" x14ac:dyDescent="0.35">
      <c r="A2" s="26"/>
      <c r="B2" s="311" t="str">
        <f>'PT ORGANISMOS'!A2</f>
        <v>Precios de ENERO 2026</v>
      </c>
      <c r="C2" s="311"/>
      <c r="D2" s="311"/>
      <c r="E2" s="311"/>
      <c r="F2" s="311"/>
      <c r="G2" s="311"/>
      <c r="H2" s="311"/>
      <c r="I2" s="212"/>
      <c r="J2" s="212"/>
      <c r="K2" s="212"/>
    </row>
    <row r="3" spans="1:11" s="1" customFormat="1" ht="30" customHeight="1" x14ac:dyDescent="0.25">
      <c r="A3" s="26"/>
      <c r="B3" s="344" t="s">
        <v>908</v>
      </c>
      <c r="C3" s="344"/>
      <c r="D3" s="344"/>
      <c r="E3" s="344"/>
      <c r="F3" s="344"/>
      <c r="G3" s="344"/>
      <c r="H3" s="344"/>
    </row>
    <row r="4" spans="1:11" s="1" customFormat="1" ht="26.25" customHeight="1" x14ac:dyDescent="0.25">
      <c r="A4" s="26"/>
      <c r="B4" s="345" t="s">
        <v>927</v>
      </c>
      <c r="C4" s="345"/>
      <c r="D4" s="345"/>
      <c r="E4" s="345"/>
      <c r="F4" s="345"/>
      <c r="G4" s="345"/>
      <c r="H4" s="345"/>
    </row>
    <row r="5" spans="1:11" s="2" customFormat="1" ht="15" x14ac:dyDescent="0.25">
      <c r="A5" s="27"/>
      <c r="B5" s="33"/>
      <c r="D5" s="3"/>
      <c r="E5" s="4"/>
      <c r="F5" s="4"/>
      <c r="G5" s="5"/>
      <c r="H5" s="3"/>
    </row>
    <row r="6" spans="1:11" s="2" customFormat="1" ht="15.75" x14ac:dyDescent="0.25">
      <c r="A6" s="50" t="s">
        <v>17</v>
      </c>
      <c r="B6" s="42" t="s">
        <v>928</v>
      </c>
      <c r="C6" s="11"/>
      <c r="D6" s="45" t="s">
        <v>913</v>
      </c>
      <c r="E6" s="43" t="str">
        <f>A6</f>
        <v>0.12.00.F</v>
      </c>
      <c r="F6" s="45" t="s">
        <v>920</v>
      </c>
      <c r="G6" s="44">
        <f>SUM(G8:G17)</f>
        <v>1459917.7276214284</v>
      </c>
      <c r="H6" s="8" t="s">
        <v>1</v>
      </c>
    </row>
    <row r="7" spans="1:11" s="2" customFormat="1" ht="15" x14ac:dyDescent="0.25">
      <c r="A7" s="28"/>
      <c r="B7" s="34" t="s">
        <v>909</v>
      </c>
      <c r="C7" s="18"/>
      <c r="D7" s="19" t="s">
        <v>914</v>
      </c>
      <c r="E7" s="19" t="s">
        <v>910</v>
      </c>
      <c r="F7" s="20" t="s">
        <v>911</v>
      </c>
      <c r="G7" s="20" t="s">
        <v>912</v>
      </c>
      <c r="H7" s="18"/>
    </row>
    <row r="8" spans="1:11" s="2" customFormat="1" ht="13.5" customHeight="1" x14ac:dyDescent="0.25">
      <c r="A8" s="27"/>
      <c r="B8" s="35" t="s">
        <v>902</v>
      </c>
      <c r="C8" s="7"/>
      <c r="D8" s="8"/>
      <c r="E8" s="12"/>
      <c r="F8" s="21"/>
      <c r="G8" s="13"/>
      <c r="H8" s="8"/>
    </row>
    <row r="9" spans="1:11" s="2" customFormat="1" ht="13.5" customHeight="1" x14ac:dyDescent="0.25">
      <c r="A9" s="27">
        <v>2</v>
      </c>
      <c r="B9" s="39" t="str">
        <f>VLOOKUP($A9,'PT ORGANISMOS'!$B$5:$H$1025,4,FALSE)</f>
        <v>ac.015</v>
      </c>
      <c r="C9" s="7" t="str">
        <f>VLOOKUP($A9,'PT ORGANISMOS'!$B$5:$H$1025,3,FALSE)</f>
        <v>HIERRO MEJORADO DE 10 MM.</v>
      </c>
      <c r="D9" s="8" t="str">
        <f>VLOOKUP($A9,'PT ORGANISMOS'!$B$5:$H$1025,7,FALSE)</f>
        <v>kg</v>
      </c>
      <c r="E9" s="12">
        <v>165</v>
      </c>
      <c r="F9" s="22">
        <f>VLOOKUP($B9,IN_01_26!$B:$E,4,)</f>
        <v>4998.3380111160041</v>
      </c>
      <c r="G9" s="13">
        <f>F9*E9</f>
        <v>824725.77183414064</v>
      </c>
      <c r="H9" s="8"/>
    </row>
    <row r="10" spans="1:11" s="2" customFormat="1" ht="13.5" customHeight="1" x14ac:dyDescent="0.25">
      <c r="A10" s="27">
        <v>181</v>
      </c>
      <c r="B10" s="39" t="str">
        <f>VLOOKUP($A10,'PT ORGANISMOS'!$B$5:$H$1025,4,FALSE)</f>
        <v>li.006</v>
      </c>
      <c r="C10" s="7" t="str">
        <f>VLOOKUP($A10,'PT ORGANISMOS'!$B$5:$H$1025,3,FALSE)</f>
        <v xml:space="preserve">CEMENTO PORTLAND (PARA VARIACIÓN HISTÓRICA) </v>
      </c>
      <c r="D10" s="8" t="str">
        <f>VLOOKUP($A10,'PT ORGANISMOS'!$B$5:$H$1025,7,FALSE)</f>
        <v>kg</v>
      </c>
      <c r="E10" s="12">
        <v>315</v>
      </c>
      <c r="F10" s="22">
        <f>VLOOKUP($B10,IN_01_26!$B:$E,4,)</f>
        <v>675.22059721327219</v>
      </c>
      <c r="G10" s="13">
        <f>F10*E10</f>
        <v>212694.48812218074</v>
      </c>
      <c r="H10" s="8"/>
    </row>
    <row r="11" spans="1:11" s="2" customFormat="1" ht="13.5" customHeight="1" x14ac:dyDescent="0.25">
      <c r="A11" s="27">
        <v>187</v>
      </c>
      <c r="B11" s="39" t="str">
        <f>VLOOKUP($A11,'PT ORGANISMOS'!$B$5:$H$1025,4,FALSE)</f>
        <v>ma.006</v>
      </c>
      <c r="C11" s="7" t="str">
        <f>VLOOKUP($A11,'PT ORGANISMOS'!$B$5:$H$1025,3,FALSE)</f>
        <v>MADERA 1RA. PINO NACIONAL S/CEPILLAR</v>
      </c>
      <c r="D11" s="8" t="str">
        <f>VLOOKUP($A11,'PT ORGANISMOS'!$B$5:$H$1025,7,FALSE)</f>
        <v>m2</v>
      </c>
      <c r="E11" s="32">
        <v>2.5910000000000002</v>
      </c>
      <c r="F11" s="22">
        <f>VLOOKUP($B11,IN_01_26!$B:$E,4,)</f>
        <v>16898.44273127351</v>
      </c>
      <c r="G11" s="13">
        <f>F11*E11</f>
        <v>43783.86511672967</v>
      </c>
      <c r="H11" s="8"/>
    </row>
    <row r="12" spans="1:11" s="2" customFormat="1" ht="13.5" customHeight="1" x14ac:dyDescent="0.25">
      <c r="A12" s="27">
        <v>33</v>
      </c>
      <c r="B12" s="39" t="str">
        <f>VLOOKUP($A12,'PT ORGANISMOS'!$B$5:$H$1025,4,FALSE)</f>
        <v>ar.003</v>
      </c>
      <c r="C12" s="7" t="str">
        <f>VLOOKUP($A12,'PT ORGANISMOS'!$B$5:$H$1025,3,FALSE)</f>
        <v>RIPIO ZARANDEADO 1/3</v>
      </c>
      <c r="D12" s="8" t="str">
        <f>VLOOKUP($A12,'PT ORGANISMOS'!$B$5:$H$1025,7,FALSE)</f>
        <v>m3</v>
      </c>
      <c r="E12" s="12">
        <v>0.7</v>
      </c>
      <c r="F12" s="22">
        <f>VLOOKUP($B12,IN_01_26!$B:$E,4,)</f>
        <v>22842.735133299288</v>
      </c>
      <c r="G12" s="13">
        <f>F12*E12</f>
        <v>15989.914593309501</v>
      </c>
      <c r="H12" s="8"/>
    </row>
    <row r="13" spans="1:11" s="2" customFormat="1" ht="13.5" customHeight="1" x14ac:dyDescent="0.25">
      <c r="A13" s="27">
        <v>31</v>
      </c>
      <c r="B13" s="39" t="str">
        <f>VLOOKUP($A13,'PT ORGANISMOS'!$B$5:$H$1025,4,FALSE)</f>
        <v>ar.001</v>
      </c>
      <c r="C13" s="7" t="str">
        <f>VLOOKUP($A13,'PT ORGANISMOS'!$B$5:$H$1025,3,FALSE)</f>
        <v>ARENA GRUESA</v>
      </c>
      <c r="D13" s="8" t="str">
        <f>VLOOKUP($A13,'PT ORGANISMOS'!$B$5:$H$1025,7,FALSE)</f>
        <v>m3</v>
      </c>
      <c r="E13" s="12">
        <v>0.6</v>
      </c>
      <c r="F13" s="22">
        <f>VLOOKUP($B13,IN_01_26!$B:$E,4,)</f>
        <v>18208.846056485665</v>
      </c>
      <c r="G13" s="13">
        <f>F13*E13</f>
        <v>10925.307633891398</v>
      </c>
      <c r="H13" s="8"/>
    </row>
    <row r="14" spans="1:11" s="2" customFormat="1" ht="13.5" customHeight="1" x14ac:dyDescent="0.25">
      <c r="A14" s="27"/>
      <c r="B14" s="35" t="s">
        <v>903</v>
      </c>
      <c r="C14" s="7"/>
      <c r="D14" s="8"/>
      <c r="E14" s="12"/>
      <c r="F14" s="22"/>
      <c r="G14" s="13"/>
      <c r="H14" s="8"/>
    </row>
    <row r="15" spans="1:11" s="2" customFormat="1" ht="13.5" customHeight="1" x14ac:dyDescent="0.25">
      <c r="A15" s="27">
        <v>202</v>
      </c>
      <c r="B15" s="39" t="str">
        <f>VLOOKUP($A15,'PT ORGANISMOS'!$B$5:$H$1025,4,FALSE)</f>
        <v>mo.006</v>
      </c>
      <c r="C15" s="7" t="str">
        <f>VLOOKUP($A15,'PT ORGANISMOS'!$B$5:$H$1025,3,FALSE)</f>
        <v>CUADRILLA TIPO UOCRA</v>
      </c>
      <c r="D15" s="8" t="str">
        <f>VLOOKUP($A15,'PT ORGANISMOS'!$B$5:$H$1025,7,FALSE)</f>
        <v>h</v>
      </c>
      <c r="E15" s="12">
        <v>38.5</v>
      </c>
      <c r="F15" s="22">
        <f>VLOOKUP($B15,IN_01_26!$B:$E,4,)</f>
        <v>8869.9805581818182</v>
      </c>
      <c r="G15" s="13">
        <f>F15*E15</f>
        <v>341494.25149</v>
      </c>
      <c r="H15" s="8"/>
    </row>
    <row r="16" spans="1:11" s="2" customFormat="1" ht="13.5" customHeight="1" x14ac:dyDescent="0.25">
      <c r="A16" s="27"/>
      <c r="B16" s="35" t="s">
        <v>904</v>
      </c>
      <c r="C16" s="7"/>
      <c r="D16" s="8"/>
      <c r="E16" s="12"/>
      <c r="F16" s="22"/>
      <c r="G16" s="13"/>
      <c r="H16" s="8"/>
    </row>
    <row r="17" spans="1:8" s="2" customFormat="1" ht="13.5" customHeight="1" x14ac:dyDescent="0.25">
      <c r="A17" s="27">
        <v>83</v>
      </c>
      <c r="B17" s="40" t="str">
        <f>VLOOKUP($A17,'PT ORGANISMOS'!$B$5:$H$1025,4,FALSE)</f>
        <v>eq.020</v>
      </c>
      <c r="C17" s="14" t="str">
        <f>VLOOKUP($A17,'PT ORGANISMOS'!$B$5:$H$1025,3,FALSE)</f>
        <v>MIXER HORMIGÓN 5 M3</v>
      </c>
      <c r="D17" s="15" t="str">
        <f>VLOOKUP($A17,'PT ORGANISMOS'!$B$5:$H$1025,7,FALSE)</f>
        <v>h</v>
      </c>
      <c r="E17" s="16">
        <v>0.05</v>
      </c>
      <c r="F17" s="24">
        <f>VLOOKUP($B17,IN_01_26!$B:$E,4,)</f>
        <v>206082.57662352908</v>
      </c>
      <c r="G17" s="17">
        <f>F17*E17</f>
        <v>10304.128831176455</v>
      </c>
      <c r="H17" s="15"/>
    </row>
    <row r="18" spans="1:8" s="2" customFormat="1" ht="15" x14ac:dyDescent="0.25">
      <c r="A18" s="29"/>
      <c r="B18" s="33"/>
      <c r="D18" s="3"/>
      <c r="E18" s="4"/>
      <c r="F18" s="6"/>
    </row>
    <row r="19" spans="1:8" s="2" customFormat="1" ht="15" x14ac:dyDescent="0.25">
      <c r="A19" s="27"/>
      <c r="B19" s="38"/>
      <c r="D19" s="3"/>
      <c r="E19" s="4"/>
      <c r="F19" s="4"/>
      <c r="G19" s="5"/>
      <c r="H19" s="3"/>
    </row>
    <row r="20" spans="1:8" s="2" customFormat="1" ht="15.75" x14ac:dyDescent="0.25">
      <c r="A20" s="50" t="s">
        <v>16</v>
      </c>
      <c r="B20" s="42" t="s">
        <v>929</v>
      </c>
      <c r="C20" s="11"/>
      <c r="D20" s="45" t="s">
        <v>913</v>
      </c>
      <c r="E20" s="43" t="str">
        <f>A20</f>
        <v>0.12.01.F</v>
      </c>
      <c r="F20" s="45" t="s">
        <v>920</v>
      </c>
      <c r="G20" s="44">
        <f>SUM(G22:G31)</f>
        <v>1368856.8437458451</v>
      </c>
      <c r="H20" s="8" t="s">
        <v>1</v>
      </c>
    </row>
    <row r="21" spans="1:8" s="2" customFormat="1" ht="15" x14ac:dyDescent="0.25">
      <c r="A21" s="28"/>
      <c r="B21" s="34" t="s">
        <v>909</v>
      </c>
      <c r="C21" s="18"/>
      <c r="D21" s="19" t="s">
        <v>914</v>
      </c>
      <c r="E21" s="19" t="s">
        <v>910</v>
      </c>
      <c r="F21" s="20" t="s">
        <v>911</v>
      </c>
      <c r="G21" s="20" t="s">
        <v>912</v>
      </c>
      <c r="H21" s="18"/>
    </row>
    <row r="22" spans="1:8" s="2" customFormat="1" ht="13.5" customHeight="1" x14ac:dyDescent="0.25">
      <c r="A22" s="29"/>
      <c r="B22" s="46" t="s">
        <v>902</v>
      </c>
      <c r="C22" s="25"/>
      <c r="D22" s="41"/>
      <c r="E22" s="47"/>
      <c r="F22" s="48"/>
      <c r="G22" s="49"/>
      <c r="H22" s="41"/>
    </row>
    <row r="23" spans="1:8" s="2" customFormat="1" ht="13.5" customHeight="1" x14ac:dyDescent="0.25">
      <c r="A23" s="27">
        <v>2</v>
      </c>
      <c r="B23" s="39" t="str">
        <f>VLOOKUP($A23,'PT ORGANISMOS'!$B$5:$H$1025,4,FALSE)</f>
        <v>ac.015</v>
      </c>
      <c r="C23" s="7" t="str">
        <f>VLOOKUP($A23,'PT ORGANISMOS'!$B$5:$H$1025,3,FALSE)</f>
        <v>HIERRO MEJORADO DE 10 MM.</v>
      </c>
      <c r="D23" s="8" t="str">
        <f>VLOOKUP($A23,'PT ORGANISMOS'!$B$5:$H$1025,7,FALSE)</f>
        <v>kg</v>
      </c>
      <c r="E23" s="12">
        <v>149</v>
      </c>
      <c r="F23" s="22">
        <f>VLOOKUP($B23,IN_01_26!$B:$E,4,)</f>
        <v>4998.3380111160041</v>
      </c>
      <c r="G23" s="13">
        <f>F23*E23</f>
        <v>744752.36365628464</v>
      </c>
      <c r="H23" s="8"/>
    </row>
    <row r="24" spans="1:8" s="2" customFormat="1" ht="13.5" customHeight="1" x14ac:dyDescent="0.25">
      <c r="A24" s="27">
        <v>181</v>
      </c>
      <c r="B24" s="39" t="str">
        <f>VLOOKUP($A24,'PT ORGANISMOS'!$B$5:$H$1025,4,FALSE)</f>
        <v>li.006</v>
      </c>
      <c r="C24" s="7" t="str">
        <f>VLOOKUP($A24,'PT ORGANISMOS'!$B$5:$H$1025,3,FALSE)</f>
        <v xml:space="preserve">CEMENTO PORTLAND (PARA VARIACIÓN HISTÓRICA) </v>
      </c>
      <c r="D24" s="8" t="str">
        <f>VLOOKUP($A24,'PT ORGANISMOS'!$B$5:$H$1025,7,FALSE)</f>
        <v>kg</v>
      </c>
      <c r="E24" s="12">
        <v>315</v>
      </c>
      <c r="F24" s="22">
        <f>VLOOKUP($B24,IN_01_26!$B:$E,4,)</f>
        <v>675.22059721327219</v>
      </c>
      <c r="G24" s="13">
        <f>F24*E24</f>
        <v>212694.48812218074</v>
      </c>
      <c r="H24" s="8"/>
    </row>
    <row r="25" spans="1:8" s="2" customFormat="1" ht="13.5" customHeight="1" x14ac:dyDescent="0.25">
      <c r="A25" s="27">
        <v>187</v>
      </c>
      <c r="B25" s="39" t="str">
        <f>VLOOKUP($A25,'PT ORGANISMOS'!$B$5:$H$1025,4,FALSE)</f>
        <v>ma.006</v>
      </c>
      <c r="C25" s="7" t="str">
        <f>VLOOKUP($A25,'PT ORGANISMOS'!$B$5:$H$1025,3,FALSE)</f>
        <v>MADERA 1RA. PINO NACIONAL S/CEPILLAR</v>
      </c>
      <c r="D25" s="8" t="str">
        <f>VLOOKUP($A25,'PT ORGANISMOS'!$B$5:$H$1025,7,FALSE)</f>
        <v>m2</v>
      </c>
      <c r="E25" s="32">
        <v>2.5910000000000002</v>
      </c>
      <c r="F25" s="22">
        <f>VLOOKUP($B25,IN_01_26!$B:$E,4,)</f>
        <v>16898.44273127351</v>
      </c>
      <c r="G25" s="13">
        <f>F25*E25</f>
        <v>43783.86511672967</v>
      </c>
      <c r="H25" s="8"/>
    </row>
    <row r="26" spans="1:8" s="2" customFormat="1" ht="13.5" customHeight="1" x14ac:dyDescent="0.25">
      <c r="A26" s="27">
        <v>33</v>
      </c>
      <c r="B26" s="39" t="str">
        <f>VLOOKUP($A26,'PT ORGANISMOS'!$B$5:$H$1025,4,FALSE)</f>
        <v>ar.003</v>
      </c>
      <c r="C26" s="7" t="str">
        <f>VLOOKUP($A26,'PT ORGANISMOS'!$B$5:$H$1025,3,FALSE)</f>
        <v>RIPIO ZARANDEADO 1/3</v>
      </c>
      <c r="D26" s="8" t="str">
        <f>VLOOKUP($A26,'PT ORGANISMOS'!$B$5:$H$1025,7,FALSE)</f>
        <v>m3</v>
      </c>
      <c r="E26" s="12">
        <v>0.7</v>
      </c>
      <c r="F26" s="22">
        <f>VLOOKUP($B26,IN_01_26!$B:$E,4,)</f>
        <v>22842.735133299288</v>
      </c>
      <c r="G26" s="13">
        <f>F26*E26</f>
        <v>15989.914593309501</v>
      </c>
      <c r="H26" s="8"/>
    </row>
    <row r="27" spans="1:8" s="2" customFormat="1" ht="13.5" customHeight="1" x14ac:dyDescent="0.25">
      <c r="A27" s="27">
        <v>31</v>
      </c>
      <c r="B27" s="39" t="str">
        <f>VLOOKUP($A27,'PT ORGANISMOS'!$B$5:$H$1025,4,FALSE)</f>
        <v>ar.001</v>
      </c>
      <c r="C27" s="7" t="str">
        <f>VLOOKUP($A27,'PT ORGANISMOS'!$B$5:$H$1025,3,FALSE)</f>
        <v>ARENA GRUESA</v>
      </c>
      <c r="D27" s="8" t="str">
        <f>VLOOKUP($A27,'PT ORGANISMOS'!$B$5:$H$1025,7,FALSE)</f>
        <v>m3</v>
      </c>
      <c r="E27" s="12">
        <v>0.6</v>
      </c>
      <c r="F27" s="22">
        <f>VLOOKUP($B27,IN_01_26!$B:$E,4,)</f>
        <v>18208.846056485665</v>
      </c>
      <c r="G27" s="13">
        <f>F27*E27</f>
        <v>10925.307633891398</v>
      </c>
      <c r="H27" s="8"/>
    </row>
    <row r="28" spans="1:8" s="2" customFormat="1" ht="13.5" customHeight="1" x14ac:dyDescent="0.25">
      <c r="A28" s="27"/>
      <c r="B28" s="35" t="s">
        <v>903</v>
      </c>
      <c r="C28" s="7"/>
      <c r="D28" s="8"/>
      <c r="E28" s="12"/>
      <c r="F28" s="22"/>
      <c r="G28" s="13"/>
      <c r="H28" s="8"/>
    </row>
    <row r="29" spans="1:8" s="2" customFormat="1" ht="13.5" customHeight="1" x14ac:dyDescent="0.25">
      <c r="A29" s="27">
        <v>202</v>
      </c>
      <c r="B29" s="39" t="str">
        <f>VLOOKUP($A29,'PT ORGANISMOS'!$B$5:$H$1025,4,FALSE)</f>
        <v>mo.006</v>
      </c>
      <c r="C29" s="7" t="str">
        <f>VLOOKUP($A29,'PT ORGANISMOS'!$B$5:$H$1025,3,FALSE)</f>
        <v>CUADRILLA TIPO UOCRA</v>
      </c>
      <c r="D29" s="8" t="str">
        <f>VLOOKUP($A29,'PT ORGANISMOS'!$B$5:$H$1025,7,FALSE)</f>
        <v>h</v>
      </c>
      <c r="E29" s="12">
        <v>37.25</v>
      </c>
      <c r="F29" s="22">
        <f>VLOOKUP($B29,IN_01_26!$B:$E,4,)</f>
        <v>8869.9805581818182</v>
      </c>
      <c r="G29" s="13">
        <f>F29*E29</f>
        <v>330406.7757922727</v>
      </c>
      <c r="H29" s="8"/>
    </row>
    <row r="30" spans="1:8" s="2" customFormat="1" ht="13.5" customHeight="1" x14ac:dyDescent="0.25">
      <c r="A30" s="27"/>
      <c r="B30" s="35" t="s">
        <v>904</v>
      </c>
      <c r="C30" s="7"/>
      <c r="D30" s="8"/>
      <c r="E30" s="12"/>
      <c r="F30" s="22"/>
      <c r="G30" s="13"/>
      <c r="H30" s="8"/>
    </row>
    <row r="31" spans="1:8" s="2" customFormat="1" ht="13.5" customHeight="1" x14ac:dyDescent="0.25">
      <c r="A31" s="30">
        <v>83</v>
      </c>
      <c r="B31" s="40" t="str">
        <f>VLOOKUP($A31,'PT ORGANISMOS'!$B$5:$H$1025,4,FALSE)</f>
        <v>eq.020</v>
      </c>
      <c r="C31" s="14" t="str">
        <f>VLOOKUP($A31,'PT ORGANISMOS'!$B$5:$H$1025,3,FALSE)</f>
        <v>MIXER HORMIGÓN 5 M3</v>
      </c>
      <c r="D31" s="15" t="str">
        <f>VLOOKUP($A31,'PT ORGANISMOS'!$B$5:$H$1025,7,FALSE)</f>
        <v>h</v>
      </c>
      <c r="E31" s="16">
        <v>0.05</v>
      </c>
      <c r="F31" s="24">
        <f>VLOOKUP($B31,IN_01_26!$B:$E,4,)</f>
        <v>206082.57662352908</v>
      </c>
      <c r="G31" s="17">
        <f>F31*E31</f>
        <v>10304.128831176455</v>
      </c>
      <c r="H31" s="15"/>
    </row>
    <row r="34" spans="1:8" s="2" customFormat="1" ht="15.75" x14ac:dyDescent="0.25">
      <c r="A34" s="50" t="s">
        <v>15</v>
      </c>
      <c r="B34" s="42" t="s">
        <v>930</v>
      </c>
      <c r="C34" s="11"/>
      <c r="D34" s="45" t="s">
        <v>913</v>
      </c>
      <c r="E34" s="43" t="str">
        <f>A34</f>
        <v>0.12.02.F</v>
      </c>
      <c r="F34" s="45" t="s">
        <v>920</v>
      </c>
      <c r="G34" s="44">
        <f>SUM(G36:G45)</f>
        <v>1272646.3984335738</v>
      </c>
      <c r="H34" s="8" t="s">
        <v>1</v>
      </c>
    </row>
    <row r="35" spans="1:8" s="2" customFormat="1" ht="15" x14ac:dyDescent="0.25">
      <c r="A35" s="28"/>
      <c r="B35" s="34" t="s">
        <v>909</v>
      </c>
      <c r="C35" s="18"/>
      <c r="D35" s="19" t="s">
        <v>914</v>
      </c>
      <c r="E35" s="19" t="s">
        <v>910</v>
      </c>
      <c r="F35" s="20" t="s">
        <v>911</v>
      </c>
      <c r="G35" s="20" t="s">
        <v>912</v>
      </c>
      <c r="H35" s="18"/>
    </row>
    <row r="36" spans="1:8" s="2" customFormat="1" ht="13.5" customHeight="1" x14ac:dyDescent="0.25">
      <c r="A36" s="29"/>
      <c r="B36" s="46" t="s">
        <v>902</v>
      </c>
      <c r="C36" s="25"/>
      <c r="D36" s="41"/>
      <c r="E36" s="47"/>
      <c r="F36" s="48"/>
      <c r="G36" s="49"/>
      <c r="H36" s="41"/>
    </row>
    <row r="37" spans="1:8" s="2" customFormat="1" ht="13.5" customHeight="1" x14ac:dyDescent="0.25">
      <c r="A37" s="27">
        <v>2</v>
      </c>
      <c r="B37" s="39" t="str">
        <f>VLOOKUP($A37,'PT ORGANISMOS'!$B$5:$H$1025,4,FALSE)</f>
        <v>ac.015</v>
      </c>
      <c r="C37" s="7" t="str">
        <f>VLOOKUP($A37,'PT ORGANISMOS'!$B$5:$H$1025,3,FALSE)</f>
        <v>HIERRO MEJORADO DE 10 MM.</v>
      </c>
      <c r="D37" s="8" t="str">
        <f>VLOOKUP($A37,'PT ORGANISMOS'!$B$5:$H$1025,7,FALSE)</f>
        <v>kg</v>
      </c>
      <c r="E37" s="12">
        <v>132</v>
      </c>
      <c r="F37" s="22">
        <f>VLOOKUP($B37,IN_01_26!$B:$E,4,)</f>
        <v>4998.3380111160041</v>
      </c>
      <c r="G37" s="13">
        <f>F37*E37</f>
        <v>659780.61746731249</v>
      </c>
      <c r="H37" s="8"/>
    </row>
    <row r="38" spans="1:8" s="2" customFormat="1" ht="13.5" customHeight="1" x14ac:dyDescent="0.25">
      <c r="A38" s="27">
        <v>181</v>
      </c>
      <c r="B38" s="39" t="str">
        <f>VLOOKUP($A38,'PT ORGANISMOS'!$B$5:$H$1025,4,FALSE)</f>
        <v>li.006</v>
      </c>
      <c r="C38" s="7" t="str">
        <f>VLOOKUP($A38,'PT ORGANISMOS'!$B$5:$H$1025,3,FALSE)</f>
        <v xml:space="preserve">CEMENTO PORTLAND (PARA VARIACIÓN HISTÓRICA) </v>
      </c>
      <c r="D38" s="8" t="str">
        <f>VLOOKUP($A38,'PT ORGANISMOS'!$B$5:$H$1025,7,FALSE)</f>
        <v>kg</v>
      </c>
      <c r="E38" s="12">
        <v>310</v>
      </c>
      <c r="F38" s="22">
        <f>VLOOKUP($B38,IN_01_26!$B:$E,4,)</f>
        <v>675.22059721327219</v>
      </c>
      <c r="G38" s="13">
        <f>F38*E38</f>
        <v>209318.38513611438</v>
      </c>
      <c r="H38" s="8"/>
    </row>
    <row r="39" spans="1:8" s="2" customFormat="1" ht="13.5" customHeight="1" x14ac:dyDescent="0.25">
      <c r="A39" s="27">
        <v>187</v>
      </c>
      <c r="B39" s="39" t="str">
        <f>VLOOKUP($A39,'PT ORGANISMOS'!$B$5:$H$1025,4,FALSE)</f>
        <v>ma.006</v>
      </c>
      <c r="C39" s="7" t="str">
        <f>VLOOKUP($A39,'PT ORGANISMOS'!$B$5:$H$1025,3,FALSE)</f>
        <v>MADERA 1RA. PINO NACIONAL S/CEPILLAR</v>
      </c>
      <c r="D39" s="8" t="str">
        <f>VLOOKUP($A39,'PT ORGANISMOS'!$B$5:$H$1025,7,FALSE)</f>
        <v>m2</v>
      </c>
      <c r="E39" s="32">
        <v>1.9419999999999999</v>
      </c>
      <c r="F39" s="22">
        <f>VLOOKUP($B39,IN_01_26!$B:$E,4,)</f>
        <v>16898.44273127351</v>
      </c>
      <c r="G39" s="13">
        <f>F39*E39</f>
        <v>32816.775784133155</v>
      </c>
      <c r="H39" s="8"/>
    </row>
    <row r="40" spans="1:8" s="2" customFormat="1" ht="13.5" customHeight="1" x14ac:dyDescent="0.25">
      <c r="A40" s="27">
        <v>33</v>
      </c>
      <c r="B40" s="39" t="str">
        <f>VLOOKUP($A40,'PT ORGANISMOS'!$B$5:$H$1025,4,FALSE)</f>
        <v>ar.003</v>
      </c>
      <c r="C40" s="7" t="str">
        <f>VLOOKUP($A40,'PT ORGANISMOS'!$B$5:$H$1025,3,FALSE)</f>
        <v>RIPIO ZARANDEADO 1/3</v>
      </c>
      <c r="D40" s="8" t="str">
        <f>VLOOKUP($A40,'PT ORGANISMOS'!$B$5:$H$1025,7,FALSE)</f>
        <v>m3</v>
      </c>
      <c r="E40" s="12">
        <v>0.7</v>
      </c>
      <c r="F40" s="22">
        <f>VLOOKUP($B40,IN_01_26!$B:$E,4,)</f>
        <v>22842.735133299288</v>
      </c>
      <c r="G40" s="13">
        <f>F40*E40</f>
        <v>15989.914593309501</v>
      </c>
      <c r="H40" s="8"/>
    </row>
    <row r="41" spans="1:8" s="2" customFormat="1" ht="13.5" customHeight="1" x14ac:dyDescent="0.25">
      <c r="A41" s="27">
        <v>31</v>
      </c>
      <c r="B41" s="39" t="str">
        <f>VLOOKUP($A41,'PT ORGANISMOS'!$B$5:$H$1025,4,FALSE)</f>
        <v>ar.001</v>
      </c>
      <c r="C41" s="7" t="str">
        <f>VLOOKUP($A41,'PT ORGANISMOS'!$B$5:$H$1025,3,FALSE)</f>
        <v>ARENA GRUESA</v>
      </c>
      <c r="D41" s="8" t="str">
        <f>VLOOKUP($A41,'PT ORGANISMOS'!$B$5:$H$1025,7,FALSE)</f>
        <v>m3</v>
      </c>
      <c r="E41" s="12">
        <v>0.6</v>
      </c>
      <c r="F41" s="22">
        <f>VLOOKUP($B41,IN_01_26!$B:$E,4,)</f>
        <v>18208.846056485665</v>
      </c>
      <c r="G41" s="13">
        <f>F41*E41</f>
        <v>10925.307633891398</v>
      </c>
      <c r="H41" s="8"/>
    </row>
    <row r="42" spans="1:8" s="2" customFormat="1" ht="13.5" customHeight="1" x14ac:dyDescent="0.25">
      <c r="A42" s="27"/>
      <c r="B42" s="35" t="s">
        <v>903</v>
      </c>
      <c r="C42" s="7"/>
      <c r="D42" s="8"/>
      <c r="E42" s="12"/>
      <c r="F42" s="22"/>
      <c r="G42" s="13"/>
      <c r="H42" s="8"/>
    </row>
    <row r="43" spans="1:8" s="2" customFormat="1" ht="13.5" customHeight="1" x14ac:dyDescent="0.25">
      <c r="A43" s="27">
        <v>202</v>
      </c>
      <c r="B43" s="39" t="str">
        <f>VLOOKUP($A43,'PT ORGANISMOS'!$B$5:$H$1025,4,FALSE)</f>
        <v>mo.006</v>
      </c>
      <c r="C43" s="7" t="str">
        <f>VLOOKUP($A43,'PT ORGANISMOS'!$B$5:$H$1025,3,FALSE)</f>
        <v>CUADRILLA TIPO UOCRA</v>
      </c>
      <c r="D43" s="8" t="str">
        <f>VLOOKUP($A43,'PT ORGANISMOS'!$B$5:$H$1025,7,FALSE)</f>
        <v>h</v>
      </c>
      <c r="E43" s="12">
        <v>37.6</v>
      </c>
      <c r="F43" s="22">
        <f>VLOOKUP($B43,IN_01_26!$B:$E,4,)</f>
        <v>8869.9805581818182</v>
      </c>
      <c r="G43" s="13">
        <f>F43*E43</f>
        <v>333511.26898763637</v>
      </c>
      <c r="H43" s="8"/>
    </row>
    <row r="44" spans="1:8" s="2" customFormat="1" ht="13.5" customHeight="1" x14ac:dyDescent="0.25">
      <c r="A44" s="27"/>
      <c r="B44" s="35" t="s">
        <v>904</v>
      </c>
      <c r="C44" s="7"/>
      <c r="D44" s="8"/>
      <c r="E44" s="12"/>
      <c r="F44" s="22"/>
      <c r="G44" s="13"/>
      <c r="H44" s="8"/>
    </row>
    <row r="45" spans="1:8" s="2" customFormat="1" ht="13.5" customHeight="1" x14ac:dyDescent="0.25">
      <c r="A45" s="30">
        <v>83</v>
      </c>
      <c r="B45" s="40" t="str">
        <f>VLOOKUP($A45,'PT ORGANISMOS'!$B$5:$H$1025,4,FALSE)</f>
        <v>eq.020</v>
      </c>
      <c r="C45" s="14" t="str">
        <f>VLOOKUP($A45,'PT ORGANISMOS'!$B$5:$H$1025,3,FALSE)</f>
        <v>MIXER HORMIGÓN 5 M3</v>
      </c>
      <c r="D45" s="15" t="str">
        <f>VLOOKUP($A45,'PT ORGANISMOS'!$B$5:$H$1025,7,FALSE)</f>
        <v>h</v>
      </c>
      <c r="E45" s="16">
        <v>0.05</v>
      </c>
      <c r="F45" s="24">
        <f>VLOOKUP($B45,IN_01_26!$B:$E,4,)</f>
        <v>206082.57662352908</v>
      </c>
      <c r="G45" s="17">
        <f>F45*E45</f>
        <v>10304.128831176455</v>
      </c>
      <c r="H45" s="15"/>
    </row>
    <row r="48" spans="1:8" s="2" customFormat="1" ht="15.75" x14ac:dyDescent="0.25">
      <c r="A48" s="50" t="s">
        <v>14</v>
      </c>
      <c r="B48" s="42" t="s">
        <v>931</v>
      </c>
      <c r="C48" s="11"/>
      <c r="D48" s="45" t="s">
        <v>913</v>
      </c>
      <c r="E48" s="43" t="str">
        <f>A48</f>
        <v>0.12.03.F</v>
      </c>
      <c r="F48" s="45" t="s">
        <v>920</v>
      </c>
      <c r="G48" s="44">
        <f>SUM(G50:G59)</f>
        <v>1337775.5452098567</v>
      </c>
      <c r="H48" s="8" t="s">
        <v>1</v>
      </c>
    </row>
    <row r="49" spans="1:8" s="2" customFormat="1" ht="15" x14ac:dyDescent="0.25">
      <c r="A49" s="28"/>
      <c r="B49" s="34" t="s">
        <v>909</v>
      </c>
      <c r="C49" s="18"/>
      <c r="D49" s="19" t="s">
        <v>914</v>
      </c>
      <c r="E49" s="19" t="s">
        <v>910</v>
      </c>
      <c r="F49" s="20" t="s">
        <v>911</v>
      </c>
      <c r="G49" s="20" t="s">
        <v>912</v>
      </c>
      <c r="H49" s="18"/>
    </row>
    <row r="50" spans="1:8" s="2" customFormat="1" ht="13.5" customHeight="1" x14ac:dyDescent="0.25">
      <c r="A50" s="29"/>
      <c r="B50" s="46" t="s">
        <v>902</v>
      </c>
      <c r="C50" s="25"/>
      <c r="D50" s="41"/>
      <c r="E50" s="47"/>
      <c r="F50" s="48"/>
      <c r="G50" s="49"/>
      <c r="H50" s="41"/>
    </row>
    <row r="51" spans="1:8" s="2" customFormat="1" ht="13.5" customHeight="1" x14ac:dyDescent="0.25">
      <c r="A51" s="27">
        <v>2</v>
      </c>
      <c r="B51" s="39" t="str">
        <f>VLOOKUP($A51,'PT ORGANISMOS'!$B$5:$H$1025,4,FALSE)</f>
        <v>ac.015</v>
      </c>
      <c r="C51" s="7" t="str">
        <f>VLOOKUP($A51,'PT ORGANISMOS'!$B$5:$H$1025,3,FALSE)</f>
        <v>HIERRO MEJORADO DE 10 MM.</v>
      </c>
      <c r="D51" s="8" t="str">
        <f>VLOOKUP($A51,'PT ORGANISMOS'!$B$5:$H$1025,7,FALSE)</f>
        <v>kg</v>
      </c>
      <c r="E51" s="12">
        <v>134</v>
      </c>
      <c r="F51" s="22">
        <f>VLOOKUP($B51,IN_01_26!$B:$E,4,)</f>
        <v>4998.3380111160041</v>
      </c>
      <c r="G51" s="13">
        <f>F51*E51</f>
        <v>669777.29348954454</v>
      </c>
      <c r="H51" s="8"/>
    </row>
    <row r="52" spans="1:8" s="2" customFormat="1" ht="13.5" customHeight="1" x14ac:dyDescent="0.25">
      <c r="A52" s="27">
        <v>181</v>
      </c>
      <c r="B52" s="39" t="str">
        <f>VLOOKUP($A52,'PT ORGANISMOS'!$B$5:$H$1025,4,FALSE)</f>
        <v>li.006</v>
      </c>
      <c r="C52" s="7" t="str">
        <f>VLOOKUP($A52,'PT ORGANISMOS'!$B$5:$H$1025,3,FALSE)</f>
        <v xml:space="preserve">CEMENTO PORTLAND (PARA VARIACIÓN HISTÓRICA) </v>
      </c>
      <c r="D52" s="8" t="str">
        <f>VLOOKUP($A52,'PT ORGANISMOS'!$B$5:$H$1025,7,FALSE)</f>
        <v>kg</v>
      </c>
      <c r="E52" s="12">
        <v>310</v>
      </c>
      <c r="F52" s="22">
        <f>VLOOKUP($B52,IN_01_26!$B:$E,4,)</f>
        <v>675.22059721327219</v>
      </c>
      <c r="G52" s="13">
        <f>F52*E52</f>
        <v>209318.38513611438</v>
      </c>
      <c r="H52" s="8"/>
    </row>
    <row r="53" spans="1:8" s="2" customFormat="1" ht="13.5" customHeight="1" x14ac:dyDescent="0.25">
      <c r="A53" s="27">
        <v>187</v>
      </c>
      <c r="B53" s="39" t="str">
        <f>VLOOKUP($A53,'PT ORGANISMOS'!$B$5:$H$1025,4,FALSE)</f>
        <v>ma.006</v>
      </c>
      <c r="C53" s="7" t="str">
        <f>VLOOKUP($A53,'PT ORGANISMOS'!$B$5:$H$1025,3,FALSE)</f>
        <v>MADERA 1RA. PINO NACIONAL S/CEPILLAR</v>
      </c>
      <c r="D53" s="8" t="str">
        <f>VLOOKUP($A53,'PT ORGANISMOS'!$B$5:$H$1025,7,FALSE)</f>
        <v>m2</v>
      </c>
      <c r="E53" s="12">
        <v>3</v>
      </c>
      <c r="F53" s="22">
        <f>VLOOKUP($B53,IN_01_26!$B:$E,4,)</f>
        <v>16898.44273127351</v>
      </c>
      <c r="G53" s="13">
        <f>F53*E53</f>
        <v>50695.328193820533</v>
      </c>
      <c r="H53" s="8"/>
    </row>
    <row r="54" spans="1:8" s="2" customFormat="1" ht="13.5" customHeight="1" x14ac:dyDescent="0.25">
      <c r="A54" s="27">
        <v>33</v>
      </c>
      <c r="B54" s="39" t="str">
        <f>VLOOKUP($A54,'PT ORGANISMOS'!$B$5:$H$1025,4,FALSE)</f>
        <v>ar.003</v>
      </c>
      <c r="C54" s="7" t="str">
        <f>VLOOKUP($A54,'PT ORGANISMOS'!$B$5:$H$1025,3,FALSE)</f>
        <v>RIPIO ZARANDEADO 1/3</v>
      </c>
      <c r="D54" s="8" t="str">
        <f>VLOOKUP($A54,'PT ORGANISMOS'!$B$5:$H$1025,7,FALSE)</f>
        <v>m3</v>
      </c>
      <c r="E54" s="12">
        <v>0.7</v>
      </c>
      <c r="F54" s="22">
        <f>VLOOKUP($B54,IN_01_26!$B:$E,4,)</f>
        <v>22842.735133299288</v>
      </c>
      <c r="G54" s="13">
        <f>F54*E54</f>
        <v>15989.914593309501</v>
      </c>
      <c r="H54" s="8"/>
    </row>
    <row r="55" spans="1:8" s="2" customFormat="1" ht="13.5" customHeight="1" x14ac:dyDescent="0.25">
      <c r="A55" s="27">
        <v>31</v>
      </c>
      <c r="B55" s="39" t="str">
        <f>VLOOKUP($A55,'PT ORGANISMOS'!$B$5:$H$1025,4,FALSE)</f>
        <v>ar.001</v>
      </c>
      <c r="C55" s="7" t="str">
        <f>VLOOKUP($A55,'PT ORGANISMOS'!$B$5:$H$1025,3,FALSE)</f>
        <v>ARENA GRUESA</v>
      </c>
      <c r="D55" s="8" t="str">
        <f>VLOOKUP($A55,'PT ORGANISMOS'!$B$5:$H$1025,7,FALSE)</f>
        <v>m3</v>
      </c>
      <c r="E55" s="12">
        <v>0.6</v>
      </c>
      <c r="F55" s="22">
        <f>VLOOKUP($B55,IN_01_26!$B:$E,4,)</f>
        <v>18208.846056485665</v>
      </c>
      <c r="G55" s="13">
        <f>F55*E55</f>
        <v>10925.307633891398</v>
      </c>
      <c r="H55" s="8"/>
    </row>
    <row r="56" spans="1:8" s="2" customFormat="1" ht="13.5" customHeight="1" x14ac:dyDescent="0.25">
      <c r="A56" s="27"/>
      <c r="B56" s="35" t="s">
        <v>903</v>
      </c>
      <c r="C56" s="7"/>
      <c r="D56" s="8"/>
      <c r="E56" s="12"/>
      <c r="F56" s="22"/>
      <c r="G56" s="13"/>
      <c r="H56" s="8"/>
    </row>
    <row r="57" spans="1:8" s="2" customFormat="1" ht="13.5" customHeight="1" x14ac:dyDescent="0.25">
      <c r="A57" s="27">
        <v>202</v>
      </c>
      <c r="B57" s="39" t="str">
        <f>VLOOKUP($A57,'PT ORGANISMOS'!$B$5:$H$1025,4,FALSE)</f>
        <v>mo.006</v>
      </c>
      <c r="C57" s="7" t="str">
        <f>VLOOKUP($A57,'PT ORGANISMOS'!$B$5:$H$1025,3,FALSE)</f>
        <v>CUADRILLA TIPO UOCRA</v>
      </c>
      <c r="D57" s="8" t="str">
        <f>VLOOKUP($A57,'PT ORGANISMOS'!$B$5:$H$1025,7,FALSE)</f>
        <v>h</v>
      </c>
      <c r="E57" s="12">
        <v>41.8</v>
      </c>
      <c r="F57" s="22">
        <f>VLOOKUP($B57,IN_01_26!$B:$E,4,)</f>
        <v>8869.9805581818182</v>
      </c>
      <c r="G57" s="13">
        <f>F57*E57</f>
        <v>370765.187332</v>
      </c>
      <c r="H57" s="8"/>
    </row>
    <row r="58" spans="1:8" s="2" customFormat="1" ht="13.5" customHeight="1" x14ac:dyDescent="0.25">
      <c r="A58" s="27"/>
      <c r="B58" s="35" t="s">
        <v>904</v>
      </c>
      <c r="C58" s="7"/>
      <c r="D58" s="8"/>
      <c r="E58" s="12"/>
      <c r="F58" s="22"/>
      <c r="G58" s="13"/>
      <c r="H58" s="8"/>
    </row>
    <row r="59" spans="1:8" s="2" customFormat="1" ht="13.5" customHeight="1" x14ac:dyDescent="0.25">
      <c r="A59" s="30">
        <v>83</v>
      </c>
      <c r="B59" s="40" t="str">
        <f>VLOOKUP($A59,'PT ORGANISMOS'!$B$5:$H$1025,4,FALSE)</f>
        <v>eq.020</v>
      </c>
      <c r="C59" s="14" t="str">
        <f>VLOOKUP($A59,'PT ORGANISMOS'!$B$5:$H$1025,3,FALSE)</f>
        <v>MIXER HORMIGÓN 5 M3</v>
      </c>
      <c r="D59" s="15" t="str">
        <f>VLOOKUP($A59,'PT ORGANISMOS'!$B$5:$H$1025,7,FALSE)</f>
        <v>h</v>
      </c>
      <c r="E59" s="16">
        <v>0.05</v>
      </c>
      <c r="F59" s="24">
        <f>VLOOKUP($B59,IN_01_26!$B:$E,4,)</f>
        <v>206082.57662352908</v>
      </c>
      <c r="G59" s="17">
        <f>F59*E59</f>
        <v>10304.128831176455</v>
      </c>
      <c r="H59" s="15"/>
    </row>
    <row r="62" spans="1:8" s="2" customFormat="1" ht="15.75" x14ac:dyDescent="0.25">
      <c r="A62" s="50" t="s">
        <v>13</v>
      </c>
      <c r="B62" s="42" t="s">
        <v>932</v>
      </c>
      <c r="C62" s="11"/>
      <c r="D62" s="45" t="s">
        <v>913</v>
      </c>
      <c r="E62" s="43" t="str">
        <f>A62</f>
        <v>0.12.04.F</v>
      </c>
      <c r="F62" s="45" t="s">
        <v>920</v>
      </c>
      <c r="G62" s="44">
        <f>SUM(G64:G73)</f>
        <v>965906.95424904709</v>
      </c>
      <c r="H62" s="8" t="s">
        <v>1</v>
      </c>
    </row>
    <row r="63" spans="1:8" s="2" customFormat="1" ht="15" x14ac:dyDescent="0.25">
      <c r="A63" s="28"/>
      <c r="B63" s="34" t="s">
        <v>909</v>
      </c>
      <c r="C63" s="18"/>
      <c r="D63" s="19" t="s">
        <v>914</v>
      </c>
      <c r="E63" s="19" t="s">
        <v>910</v>
      </c>
      <c r="F63" s="20" t="s">
        <v>911</v>
      </c>
      <c r="G63" s="20" t="s">
        <v>912</v>
      </c>
      <c r="H63" s="18"/>
    </row>
    <row r="64" spans="1:8" s="2" customFormat="1" ht="13.5" customHeight="1" x14ac:dyDescent="0.25">
      <c r="A64" s="29"/>
      <c r="B64" s="46" t="s">
        <v>902</v>
      </c>
      <c r="C64" s="25"/>
      <c r="D64" s="41"/>
      <c r="E64" s="47"/>
      <c r="F64" s="48"/>
      <c r="G64" s="49"/>
      <c r="H64" s="41"/>
    </row>
    <row r="65" spans="1:8" s="2" customFormat="1" ht="13.5" customHeight="1" x14ac:dyDescent="0.25">
      <c r="A65" s="27">
        <v>2</v>
      </c>
      <c r="B65" s="39" t="str">
        <f>VLOOKUP($A65,'PT ORGANISMOS'!$B$5:$H$1025,4,FALSE)</f>
        <v>ac.015</v>
      </c>
      <c r="C65" s="7" t="str">
        <f>VLOOKUP($A65,'PT ORGANISMOS'!$B$5:$H$1025,3,FALSE)</f>
        <v>HIERRO MEJORADO DE 10 MM.</v>
      </c>
      <c r="D65" s="8" t="str">
        <f>VLOOKUP($A65,'PT ORGANISMOS'!$B$5:$H$1025,7,FALSE)</f>
        <v>kg</v>
      </c>
      <c r="E65" s="32">
        <v>78.733000000000004</v>
      </c>
      <c r="F65" s="22">
        <f>VLOOKUP($B65,IN_01_26!$B:$E,4,)</f>
        <v>4998.3380111160041</v>
      </c>
      <c r="G65" s="13">
        <f>F65*E65</f>
        <v>393534.14662919636</v>
      </c>
      <c r="H65" s="8"/>
    </row>
    <row r="66" spans="1:8" s="2" customFormat="1" ht="13.5" customHeight="1" x14ac:dyDescent="0.25">
      <c r="A66" s="27">
        <v>181</v>
      </c>
      <c r="B66" s="39" t="str">
        <f>VLOOKUP($A66,'PT ORGANISMOS'!$B$5:$H$1025,4,FALSE)</f>
        <v>li.006</v>
      </c>
      <c r="C66" s="7" t="str">
        <f>VLOOKUP($A66,'PT ORGANISMOS'!$B$5:$H$1025,3,FALSE)</f>
        <v xml:space="preserve">CEMENTO PORTLAND (PARA VARIACIÓN HISTÓRICA) </v>
      </c>
      <c r="D66" s="8" t="str">
        <f>VLOOKUP($A66,'PT ORGANISMOS'!$B$5:$H$1025,7,FALSE)</f>
        <v>kg</v>
      </c>
      <c r="E66" s="12">
        <v>310</v>
      </c>
      <c r="F66" s="22">
        <f>VLOOKUP($B66,IN_01_26!$B:$E,4,)</f>
        <v>675.22059721327219</v>
      </c>
      <c r="G66" s="13">
        <f>F66*E66</f>
        <v>209318.38513611438</v>
      </c>
      <c r="H66" s="8"/>
    </row>
    <row r="67" spans="1:8" s="2" customFormat="1" ht="13.5" customHeight="1" x14ac:dyDescent="0.25">
      <c r="A67" s="27">
        <v>187</v>
      </c>
      <c r="B67" s="39" t="str">
        <f>VLOOKUP($A67,'PT ORGANISMOS'!$B$5:$H$1025,4,FALSE)</f>
        <v>ma.006</v>
      </c>
      <c r="C67" s="7" t="str">
        <f>VLOOKUP($A67,'PT ORGANISMOS'!$B$5:$H$1025,3,FALSE)</f>
        <v>MADERA 1RA. PINO NACIONAL S/CEPILLAR</v>
      </c>
      <c r="D67" s="8" t="str">
        <f>VLOOKUP($A67,'PT ORGANISMOS'!$B$5:$H$1025,7,FALSE)</f>
        <v>m2</v>
      </c>
      <c r="E67" s="12">
        <v>3.43</v>
      </c>
      <c r="F67" s="22">
        <f>VLOOKUP($B67,IN_01_26!$B:$E,4,)</f>
        <v>16898.44273127351</v>
      </c>
      <c r="G67" s="13">
        <f>F67*E67</f>
        <v>57961.65856826814</v>
      </c>
      <c r="H67" s="8"/>
    </row>
    <row r="68" spans="1:8" s="2" customFormat="1" ht="13.5" customHeight="1" x14ac:dyDescent="0.25">
      <c r="A68" s="27">
        <v>33</v>
      </c>
      <c r="B68" s="39" t="str">
        <f>VLOOKUP($A68,'PT ORGANISMOS'!$B$5:$H$1025,4,FALSE)</f>
        <v>ar.003</v>
      </c>
      <c r="C68" s="7" t="str">
        <f>VLOOKUP($A68,'PT ORGANISMOS'!$B$5:$H$1025,3,FALSE)</f>
        <v>RIPIO ZARANDEADO 1/3</v>
      </c>
      <c r="D68" s="8" t="str">
        <f>VLOOKUP($A68,'PT ORGANISMOS'!$B$5:$H$1025,7,FALSE)</f>
        <v>m3</v>
      </c>
      <c r="E68" s="12">
        <v>0.7</v>
      </c>
      <c r="F68" s="22">
        <f>VLOOKUP($B68,IN_01_26!$B:$E,4,)</f>
        <v>22842.735133299288</v>
      </c>
      <c r="G68" s="13">
        <f>F68*E68</f>
        <v>15989.914593309501</v>
      </c>
      <c r="H68" s="8"/>
    </row>
    <row r="69" spans="1:8" s="2" customFormat="1" ht="13.5" customHeight="1" x14ac:dyDescent="0.25">
      <c r="A69" s="27">
        <v>31</v>
      </c>
      <c r="B69" s="39" t="str">
        <f>VLOOKUP($A69,'PT ORGANISMOS'!$B$5:$H$1025,4,FALSE)</f>
        <v>ar.001</v>
      </c>
      <c r="C69" s="7" t="str">
        <f>VLOOKUP($A69,'PT ORGANISMOS'!$B$5:$H$1025,3,FALSE)</f>
        <v>ARENA GRUESA</v>
      </c>
      <c r="D69" s="8" t="str">
        <f>VLOOKUP($A69,'PT ORGANISMOS'!$B$5:$H$1025,7,FALSE)</f>
        <v>m3</v>
      </c>
      <c r="E69" s="12">
        <v>0.6</v>
      </c>
      <c r="F69" s="22">
        <f>VLOOKUP($B69,IN_01_26!$B:$E,4,)</f>
        <v>18208.846056485665</v>
      </c>
      <c r="G69" s="13">
        <f>F69*E69</f>
        <v>10925.307633891398</v>
      </c>
      <c r="H69" s="8"/>
    </row>
    <row r="70" spans="1:8" s="2" customFormat="1" ht="13.5" customHeight="1" x14ac:dyDescent="0.25">
      <c r="A70" s="27"/>
      <c r="B70" s="35" t="s">
        <v>903</v>
      </c>
      <c r="C70" s="7"/>
      <c r="D70" s="8"/>
      <c r="E70" s="12"/>
      <c r="F70" s="22"/>
      <c r="G70" s="13"/>
      <c r="H70" s="8"/>
    </row>
    <row r="71" spans="1:8" s="2" customFormat="1" ht="13.5" customHeight="1" x14ac:dyDescent="0.25">
      <c r="A71" s="27">
        <v>202</v>
      </c>
      <c r="B71" s="39" t="str">
        <f>VLOOKUP($A71,'PT ORGANISMOS'!$B$5:$H$1025,4,FALSE)</f>
        <v>mo.006</v>
      </c>
      <c r="C71" s="7" t="str">
        <f>VLOOKUP($A71,'PT ORGANISMOS'!$B$5:$H$1025,3,FALSE)</f>
        <v>CUADRILLA TIPO UOCRA</v>
      </c>
      <c r="D71" s="8" t="str">
        <f>VLOOKUP($A71,'PT ORGANISMOS'!$B$5:$H$1025,7,FALSE)</f>
        <v>h</v>
      </c>
      <c r="E71" s="12">
        <v>30.2</v>
      </c>
      <c r="F71" s="22">
        <f>VLOOKUP($B71,IN_01_26!$B:$E,4,)</f>
        <v>8869.9805581818182</v>
      </c>
      <c r="G71" s="13">
        <f>F71*E71</f>
        <v>267873.41285709088</v>
      </c>
      <c r="H71" s="8"/>
    </row>
    <row r="72" spans="1:8" s="2" customFormat="1" ht="13.5" customHeight="1" x14ac:dyDescent="0.25">
      <c r="A72" s="27"/>
      <c r="B72" s="35" t="s">
        <v>904</v>
      </c>
      <c r="C72" s="7"/>
      <c r="D72" s="8"/>
      <c r="E72" s="12"/>
      <c r="F72" s="22"/>
      <c r="G72" s="13"/>
      <c r="H72" s="8"/>
    </row>
    <row r="73" spans="1:8" s="2" customFormat="1" ht="13.5" customHeight="1" x14ac:dyDescent="0.25">
      <c r="A73" s="30">
        <v>83</v>
      </c>
      <c r="B73" s="40" t="str">
        <f>VLOOKUP($A73,'PT ORGANISMOS'!$B$5:$H$1025,4,FALSE)</f>
        <v>eq.020</v>
      </c>
      <c r="C73" s="14" t="str">
        <f>VLOOKUP($A73,'PT ORGANISMOS'!$B$5:$H$1025,3,FALSE)</f>
        <v>MIXER HORMIGÓN 5 M3</v>
      </c>
      <c r="D73" s="15" t="str">
        <f>VLOOKUP($A73,'PT ORGANISMOS'!$B$5:$H$1025,7,FALSE)</f>
        <v>h</v>
      </c>
      <c r="E73" s="16">
        <v>0.05</v>
      </c>
      <c r="F73" s="24">
        <f>VLOOKUP($B73,IN_01_26!$B:$E,4,)</f>
        <v>206082.57662352908</v>
      </c>
      <c r="G73" s="17">
        <f>F73*E73</f>
        <v>10304.128831176455</v>
      </c>
      <c r="H73" s="15"/>
    </row>
    <row r="76" spans="1:8" s="2" customFormat="1" ht="15.75" x14ac:dyDescent="0.25">
      <c r="A76" s="50" t="s">
        <v>12</v>
      </c>
      <c r="B76" s="42" t="s">
        <v>933</v>
      </c>
      <c r="C76" s="11"/>
      <c r="D76" s="45" t="s">
        <v>913</v>
      </c>
      <c r="E76" s="43" t="str">
        <f>A76</f>
        <v>0.12.05.F</v>
      </c>
      <c r="F76" s="45" t="s">
        <v>920</v>
      </c>
      <c r="G76" s="44">
        <f>SUM(G78:G89)</f>
        <v>96942.031209498789</v>
      </c>
      <c r="H76" s="8" t="s">
        <v>3</v>
      </c>
    </row>
    <row r="77" spans="1:8" s="2" customFormat="1" ht="15" x14ac:dyDescent="0.25">
      <c r="A77" s="28"/>
      <c r="B77" s="34" t="s">
        <v>909</v>
      </c>
      <c r="C77" s="18"/>
      <c r="D77" s="19" t="s">
        <v>914</v>
      </c>
      <c r="E77" s="19" t="s">
        <v>910</v>
      </c>
      <c r="F77" s="20" t="s">
        <v>911</v>
      </c>
      <c r="G77" s="20" t="s">
        <v>912</v>
      </c>
      <c r="H77" s="18"/>
    </row>
    <row r="78" spans="1:8" s="2" customFormat="1" ht="13.5" customHeight="1" x14ac:dyDescent="0.25">
      <c r="A78" s="29"/>
      <c r="B78" s="46" t="s">
        <v>902</v>
      </c>
      <c r="C78" s="25"/>
      <c r="D78" s="41"/>
      <c r="E78" s="47"/>
      <c r="F78" s="48"/>
      <c r="G78" s="49"/>
      <c r="H78" s="41"/>
    </row>
    <row r="79" spans="1:8" s="2" customFormat="1" ht="13.5" customHeight="1" x14ac:dyDescent="0.25">
      <c r="A79" s="27">
        <v>4</v>
      </c>
      <c r="B79" s="39" t="str">
        <f>VLOOKUP($A79,'PT ORGANISMOS'!$B$5:$H$1025,4,FALSE)</f>
        <v>ac.030</v>
      </c>
      <c r="C79" s="7" t="str">
        <f>VLOOKUP($A79,'PT ORGANISMOS'!$B$5:$H$1025,3,FALSE)</f>
        <v>MALLA SIMA R92</v>
      </c>
      <c r="D79" s="8" t="str">
        <f>VLOOKUP($A79,'PT ORGANISMOS'!$B$5:$H$1025,7,FALSE)</f>
        <v>kg</v>
      </c>
      <c r="E79" s="12">
        <v>1.28</v>
      </c>
      <c r="F79" s="22">
        <f>VLOOKUP($B79,IN_01_26!$B:$E,4,)</f>
        <v>8191.6130757458777</v>
      </c>
      <c r="G79" s="13">
        <f t="shared" ref="G79:G85" si="0">F79*E79</f>
        <v>10485.264736954723</v>
      </c>
      <c r="H79" s="8"/>
    </row>
    <row r="80" spans="1:8" s="2" customFormat="1" ht="13.5" customHeight="1" x14ac:dyDescent="0.25">
      <c r="A80" s="27">
        <v>177</v>
      </c>
      <c r="B80" s="39" t="str">
        <f>VLOOKUP($A80,'PT ORGANISMOS'!$B$5:$H$1025,4,FALSE)</f>
        <v>la.010</v>
      </c>
      <c r="C80" s="7" t="str">
        <f>VLOOKUP($A80,'PT ORGANISMOS'!$B$5:$H$1025,3,FALSE)</f>
        <v>BOVEDILLA CERÁMICA PARA VIGUETAS 12,5X40X25</v>
      </c>
      <c r="D80" s="8" t="str">
        <f>VLOOKUP($A80,'PT ORGANISMOS'!$B$5:$H$1025,7,FALSE)</f>
        <v>u</v>
      </c>
      <c r="E80" s="12">
        <v>8</v>
      </c>
      <c r="F80" s="22">
        <f>VLOOKUP($B80,IN_01_26!$B:$E,4,)</f>
        <v>1258.7166567392262</v>
      </c>
      <c r="G80" s="13">
        <f t="shared" si="0"/>
        <v>10069.73325391381</v>
      </c>
      <c r="H80" s="8"/>
    </row>
    <row r="81" spans="1:8" s="2" customFormat="1" ht="13.5" customHeight="1" x14ac:dyDescent="0.25">
      <c r="A81" s="27">
        <v>43</v>
      </c>
      <c r="B81" s="39" t="str">
        <f>VLOOKUP($A81,'PT ORGANISMOS'!$B$5:$H$1025,4,FALSE)</f>
        <v>bl.003</v>
      </c>
      <c r="C81" s="7" t="str">
        <f>VLOOKUP($A81,'PT ORGANISMOS'!$B$5:$H$1025,3,FALSE)</f>
        <v>VIGUETAS PRETENSADAS 3.90 M.</v>
      </c>
      <c r="D81" s="8" t="str">
        <f>VLOOKUP($A81,'PT ORGANISMOS'!$B$5:$H$1025,7,FALSE)</f>
        <v>m</v>
      </c>
      <c r="E81" s="12">
        <v>2.1</v>
      </c>
      <c r="F81" s="22">
        <f>VLOOKUP($B81,IN_01_26!$B:$E,4,)</f>
        <v>2868.8339284091421</v>
      </c>
      <c r="G81" s="13">
        <f t="shared" si="0"/>
        <v>6024.5512496591991</v>
      </c>
      <c r="H81" s="8"/>
    </row>
    <row r="82" spans="1:8" s="2" customFormat="1" ht="13.5" customHeight="1" x14ac:dyDescent="0.25">
      <c r="A82" s="27">
        <v>181</v>
      </c>
      <c r="B82" s="39" t="str">
        <f>VLOOKUP($A82,'PT ORGANISMOS'!$B$5:$H$1025,4,FALSE)</f>
        <v>li.006</v>
      </c>
      <c r="C82" s="7" t="str">
        <f>VLOOKUP($A82,'PT ORGANISMOS'!$B$5:$H$1025,3,FALSE)</f>
        <v xml:space="preserve">CEMENTO PORTLAND (PARA VARIACIÓN HISTÓRICA) </v>
      </c>
      <c r="D82" s="8" t="str">
        <f>VLOOKUP($A82,'PT ORGANISMOS'!$B$5:$H$1025,7,FALSE)</f>
        <v>kg</v>
      </c>
      <c r="E82" s="12">
        <v>20</v>
      </c>
      <c r="F82" s="22">
        <f>VLOOKUP($B82,IN_01_26!$B:$E,4,)</f>
        <v>675.22059721327219</v>
      </c>
      <c r="G82" s="13">
        <f t="shared" si="0"/>
        <v>13504.411944265445</v>
      </c>
      <c r="H82" s="8"/>
    </row>
    <row r="83" spans="1:8" s="2" customFormat="1" ht="13.5" customHeight="1" x14ac:dyDescent="0.25">
      <c r="A83" s="27">
        <v>187</v>
      </c>
      <c r="B83" s="39" t="str">
        <f>VLOOKUP($A83,'PT ORGANISMOS'!$B$5:$H$1025,4,FALSE)</f>
        <v>ma.006</v>
      </c>
      <c r="C83" s="7" t="str">
        <f>VLOOKUP($A83,'PT ORGANISMOS'!$B$5:$H$1025,3,FALSE)</f>
        <v>MADERA 1RA. PINO NACIONAL S/CEPILLAR</v>
      </c>
      <c r="D83" s="8" t="str">
        <f>VLOOKUP($A83,'PT ORGANISMOS'!$B$5:$H$1025,7,FALSE)</f>
        <v>m2</v>
      </c>
      <c r="E83" s="32">
        <v>0.872</v>
      </c>
      <c r="F83" s="22">
        <f>VLOOKUP($B83,IN_01_26!$B:$E,4,)</f>
        <v>16898.44273127351</v>
      </c>
      <c r="G83" s="13">
        <f t="shared" si="0"/>
        <v>14735.442061670501</v>
      </c>
      <c r="H83" s="8"/>
    </row>
    <row r="84" spans="1:8" s="2" customFormat="1" ht="13.5" customHeight="1" x14ac:dyDescent="0.25">
      <c r="A84" s="27">
        <v>33</v>
      </c>
      <c r="B84" s="39" t="str">
        <f>VLOOKUP($A84,'PT ORGANISMOS'!$B$5:$H$1025,4,FALSE)</f>
        <v>ar.003</v>
      </c>
      <c r="C84" s="7" t="str">
        <f>VLOOKUP($A84,'PT ORGANISMOS'!$B$5:$H$1025,3,FALSE)</f>
        <v>RIPIO ZARANDEADO 1/3</v>
      </c>
      <c r="D84" s="8" t="str">
        <f>VLOOKUP($A84,'PT ORGANISMOS'!$B$5:$H$1025,7,FALSE)</f>
        <v>m3</v>
      </c>
      <c r="E84" s="32">
        <v>3.3000000000000002E-2</v>
      </c>
      <c r="F84" s="22">
        <f>VLOOKUP($B84,IN_01_26!$B:$E,4,)</f>
        <v>22842.735133299288</v>
      </c>
      <c r="G84" s="13">
        <f t="shared" si="0"/>
        <v>753.8102593988765</v>
      </c>
      <c r="H84" s="8"/>
    </row>
    <row r="85" spans="1:8" s="2" customFormat="1" ht="13.5" customHeight="1" x14ac:dyDescent="0.25">
      <c r="A85" s="27">
        <v>31</v>
      </c>
      <c r="B85" s="39" t="str">
        <f>VLOOKUP($A85,'PT ORGANISMOS'!$B$5:$H$1025,4,FALSE)</f>
        <v>ar.001</v>
      </c>
      <c r="C85" s="7" t="str">
        <f>VLOOKUP($A85,'PT ORGANISMOS'!$B$5:$H$1025,3,FALSE)</f>
        <v>ARENA GRUESA</v>
      </c>
      <c r="D85" s="8" t="str">
        <f>VLOOKUP($A85,'PT ORGANISMOS'!$B$5:$H$1025,7,FALSE)</f>
        <v>m3</v>
      </c>
      <c r="E85" s="32">
        <v>3.3000000000000002E-2</v>
      </c>
      <c r="F85" s="22">
        <f>VLOOKUP($B85,IN_01_26!$B:$E,4,)</f>
        <v>18208.846056485665</v>
      </c>
      <c r="G85" s="13">
        <f t="shared" si="0"/>
        <v>600.89191986402693</v>
      </c>
      <c r="H85" s="8"/>
    </row>
    <row r="86" spans="1:8" s="2" customFormat="1" ht="13.5" customHeight="1" x14ac:dyDescent="0.25">
      <c r="A86" s="27"/>
      <c r="B86" s="35" t="s">
        <v>903</v>
      </c>
      <c r="C86" s="7"/>
      <c r="D86" s="8"/>
      <c r="E86" s="12"/>
      <c r="F86" s="21"/>
      <c r="G86" s="13"/>
      <c r="H86" s="8"/>
    </row>
    <row r="87" spans="1:8" s="2" customFormat="1" ht="13.5" customHeight="1" x14ac:dyDescent="0.25">
      <c r="A87" s="27">
        <v>202</v>
      </c>
      <c r="B87" s="39" t="str">
        <f>VLOOKUP($A87,'PT ORGANISMOS'!$B$5:$H$1025,4,FALSE)</f>
        <v>mo.006</v>
      </c>
      <c r="C87" s="7" t="str">
        <f>VLOOKUP($A87,'PT ORGANISMOS'!$B$5:$H$1025,3,FALSE)</f>
        <v>CUADRILLA TIPO UOCRA</v>
      </c>
      <c r="D87" s="8" t="str">
        <f>VLOOKUP($A87,'PT ORGANISMOS'!$B$5:$H$1025,7,FALSE)</f>
        <v>h</v>
      </c>
      <c r="E87" s="12">
        <v>4.4800000000000004</v>
      </c>
      <c r="F87" s="22">
        <f>VLOOKUP($B87,IN_01_26!$B:$E,4,)</f>
        <v>8869.9805581818182</v>
      </c>
      <c r="G87" s="13">
        <f>F87*E87</f>
        <v>39737.512900654547</v>
      </c>
      <c r="H87" s="8"/>
    </row>
    <row r="88" spans="1:8" s="2" customFormat="1" ht="13.5" customHeight="1" x14ac:dyDescent="0.25">
      <c r="A88" s="27"/>
      <c r="B88" s="35" t="s">
        <v>904</v>
      </c>
      <c r="C88" s="7"/>
      <c r="D88" s="8"/>
      <c r="E88" s="12"/>
      <c r="F88" s="22"/>
      <c r="G88" s="13"/>
      <c r="H88" s="8"/>
    </row>
    <row r="89" spans="1:8" s="2" customFormat="1" ht="13.5" customHeight="1" x14ac:dyDescent="0.25">
      <c r="A89" s="30">
        <v>83</v>
      </c>
      <c r="B89" s="40" t="str">
        <f>VLOOKUP($A89,'PT ORGANISMOS'!$B$5:$H$1025,4,FALSE)</f>
        <v>eq.020</v>
      </c>
      <c r="C89" s="14" t="str">
        <f>VLOOKUP($A89,'PT ORGANISMOS'!$B$5:$H$1025,3,FALSE)</f>
        <v>MIXER HORMIGÓN 5 M3</v>
      </c>
      <c r="D89" s="15" t="str">
        <f>VLOOKUP($A89,'PT ORGANISMOS'!$B$5:$H$1025,7,FALSE)</f>
        <v>h</v>
      </c>
      <c r="E89" s="31">
        <v>5.0000000000000001E-3</v>
      </c>
      <c r="F89" s="24">
        <f>VLOOKUP($B89,IN_01_26!$B:$E,4,)</f>
        <v>206082.57662352908</v>
      </c>
      <c r="G89" s="17">
        <f>F89*E89</f>
        <v>1030.4128831176454</v>
      </c>
      <c r="H89" s="15"/>
    </row>
    <row r="92" spans="1:8" s="2" customFormat="1" ht="15.75" x14ac:dyDescent="0.25">
      <c r="A92" s="50" t="s">
        <v>11</v>
      </c>
      <c r="B92" s="42" t="s">
        <v>934</v>
      </c>
      <c r="C92" s="11"/>
      <c r="D92" s="45" t="s">
        <v>913</v>
      </c>
      <c r="E92" s="43" t="str">
        <f>A92</f>
        <v>0.12.06.F</v>
      </c>
      <c r="F92" s="45" t="s">
        <v>920</v>
      </c>
      <c r="G92" s="44">
        <f>SUM(G94:G104)</f>
        <v>1035187.0589176009</v>
      </c>
      <c r="H92" s="8" t="s">
        <v>1</v>
      </c>
    </row>
    <row r="93" spans="1:8" s="2" customFormat="1" ht="15" x14ac:dyDescent="0.25">
      <c r="A93" s="28"/>
      <c r="B93" s="34" t="s">
        <v>909</v>
      </c>
      <c r="C93" s="18"/>
      <c r="D93" s="19" t="s">
        <v>914</v>
      </c>
      <c r="E93" s="19" t="s">
        <v>910</v>
      </c>
      <c r="F93" s="20" t="s">
        <v>911</v>
      </c>
      <c r="G93" s="20" t="s">
        <v>912</v>
      </c>
      <c r="H93" s="18"/>
    </row>
    <row r="94" spans="1:8" s="2" customFormat="1" ht="13.5" customHeight="1" x14ac:dyDescent="0.25">
      <c r="A94" s="29"/>
      <c r="B94" s="46" t="s">
        <v>902</v>
      </c>
      <c r="C94" s="25"/>
      <c r="D94" s="41"/>
      <c r="E94" s="47"/>
      <c r="F94" s="48"/>
      <c r="G94" s="49"/>
      <c r="H94" s="41"/>
    </row>
    <row r="95" spans="1:8" s="2" customFormat="1" ht="13.5" customHeight="1" x14ac:dyDescent="0.25">
      <c r="A95" s="27">
        <v>2</v>
      </c>
      <c r="B95" s="39" t="str">
        <f>VLOOKUP($A95,'PT ORGANISMOS'!$B$5:$H$1025,4,FALSE)</f>
        <v>ac.015</v>
      </c>
      <c r="C95" s="7" t="str">
        <f>VLOOKUP($A95,'PT ORGANISMOS'!$B$5:$H$1025,3,FALSE)</f>
        <v>HIERRO MEJORADO DE 10 MM.</v>
      </c>
      <c r="D95" s="8" t="str">
        <f>VLOOKUP($A95,'PT ORGANISMOS'!$B$5:$H$1025,7,FALSE)</f>
        <v>kg</v>
      </c>
      <c r="E95" s="12">
        <v>14.94</v>
      </c>
      <c r="F95" s="22">
        <f>VLOOKUP($B95,IN_01_26!$B:$E,4,)</f>
        <v>4998.3380111160041</v>
      </c>
      <c r="G95" s="13">
        <f t="shared" ref="G95:G100" si="1">F95*E95</f>
        <v>74675.169886073098</v>
      </c>
      <c r="H95" s="8"/>
    </row>
    <row r="96" spans="1:8" s="2" customFormat="1" ht="13.5" customHeight="1" x14ac:dyDescent="0.25">
      <c r="A96" s="27">
        <v>4</v>
      </c>
      <c r="B96" s="39" t="str">
        <f>VLOOKUP($A96,'PT ORGANISMOS'!$B$5:$H$1025,4,FALSE)</f>
        <v>ac.030</v>
      </c>
      <c r="C96" s="7" t="str">
        <f>VLOOKUP($A96,'PT ORGANISMOS'!$B$5:$H$1025,3,FALSE)</f>
        <v>MALLA SIMA R92</v>
      </c>
      <c r="D96" s="8" t="str">
        <f>VLOOKUP($A96,'PT ORGANISMOS'!$B$5:$H$1025,7,FALSE)</f>
        <v>kg</v>
      </c>
      <c r="E96" s="12">
        <v>52.5</v>
      </c>
      <c r="F96" s="22">
        <f>VLOOKUP($B96,IN_01_26!$B:$E,4,)</f>
        <v>8191.6130757458777</v>
      </c>
      <c r="G96" s="13">
        <f t="shared" si="1"/>
        <v>430059.68647665856</v>
      </c>
      <c r="H96" s="8"/>
    </row>
    <row r="97" spans="1:8" s="2" customFormat="1" ht="13.5" customHeight="1" x14ac:dyDescent="0.25">
      <c r="A97" s="27">
        <v>181</v>
      </c>
      <c r="B97" s="39" t="str">
        <f>VLOOKUP($A97,'PT ORGANISMOS'!$B$5:$H$1025,4,FALSE)</f>
        <v>li.006</v>
      </c>
      <c r="C97" s="7" t="str">
        <f>VLOOKUP($A97,'PT ORGANISMOS'!$B$5:$H$1025,3,FALSE)</f>
        <v xml:space="preserve">CEMENTO PORTLAND (PARA VARIACIÓN HISTÓRICA) </v>
      </c>
      <c r="D97" s="8" t="str">
        <f>VLOOKUP($A97,'PT ORGANISMOS'!$B$5:$H$1025,7,FALSE)</f>
        <v>kg</v>
      </c>
      <c r="E97" s="12">
        <v>315</v>
      </c>
      <c r="F97" s="22">
        <f>VLOOKUP($B97,IN_01_26!$B:$E,4,)</f>
        <v>675.22059721327219</v>
      </c>
      <c r="G97" s="13">
        <f t="shared" si="1"/>
        <v>212694.48812218074</v>
      </c>
      <c r="H97" s="8"/>
    </row>
    <row r="98" spans="1:8" s="2" customFormat="1" ht="13.5" customHeight="1" x14ac:dyDescent="0.25">
      <c r="A98" s="27">
        <v>33</v>
      </c>
      <c r="B98" s="39" t="str">
        <f>VLOOKUP($A98,'PT ORGANISMOS'!$B$5:$H$1025,4,FALSE)</f>
        <v>ar.003</v>
      </c>
      <c r="C98" s="7" t="str">
        <f>VLOOKUP($A98,'PT ORGANISMOS'!$B$5:$H$1025,3,FALSE)</f>
        <v>RIPIO ZARANDEADO 1/3</v>
      </c>
      <c r="D98" s="8" t="str">
        <f>VLOOKUP($A98,'PT ORGANISMOS'!$B$5:$H$1025,7,FALSE)</f>
        <v>m3</v>
      </c>
      <c r="E98" s="12">
        <v>0.7</v>
      </c>
      <c r="F98" s="22">
        <f>VLOOKUP($B98,IN_01_26!$B:$E,4,)</f>
        <v>22842.735133299288</v>
      </c>
      <c r="G98" s="13">
        <f t="shared" si="1"/>
        <v>15989.914593309501</v>
      </c>
      <c r="H98" s="8"/>
    </row>
    <row r="99" spans="1:8" s="2" customFormat="1" ht="13.5" customHeight="1" x14ac:dyDescent="0.25">
      <c r="A99" s="27">
        <v>50</v>
      </c>
      <c r="B99" s="39" t="str">
        <f>VLOOKUP($A99,'PT ORGANISMOS'!$B$5:$H$1025,4,FALSE)</f>
        <v>ch.004</v>
      </c>
      <c r="C99" s="7" t="str">
        <f>VLOOKUP($A99,'PT ORGANISMOS'!$B$5:$H$1025,3,FALSE)</f>
        <v>CHAPA DE HIERRO N°16 DD DE 1 X 2 M.</v>
      </c>
      <c r="D99" s="8" t="str">
        <f>VLOOKUP($A99,'PT ORGANISMOS'!$B$5:$H$1025,7,FALSE)</f>
        <v>kg</v>
      </c>
      <c r="E99" s="12">
        <v>3.31</v>
      </c>
      <c r="F99" s="22">
        <f>VLOOKUP($B99,IN_01_26!$B:$E,4,)</f>
        <v>4362.2195253343025</v>
      </c>
      <c r="G99" s="13">
        <f t="shared" si="1"/>
        <v>14438.946628856542</v>
      </c>
      <c r="H99" s="8"/>
    </row>
    <row r="100" spans="1:8" s="2" customFormat="1" ht="13.5" customHeight="1" x14ac:dyDescent="0.25">
      <c r="A100" s="27">
        <v>31</v>
      </c>
      <c r="B100" s="39" t="str">
        <f>VLOOKUP($A100,'PT ORGANISMOS'!$B$5:$H$1025,4,FALSE)</f>
        <v>ar.001</v>
      </c>
      <c r="C100" s="7" t="str">
        <f>VLOOKUP($A100,'PT ORGANISMOS'!$B$5:$H$1025,3,FALSE)</f>
        <v>ARENA GRUESA</v>
      </c>
      <c r="D100" s="8" t="str">
        <f>VLOOKUP($A100,'PT ORGANISMOS'!$B$5:$H$1025,7,FALSE)</f>
        <v>m3</v>
      </c>
      <c r="E100" s="12">
        <v>0.6</v>
      </c>
      <c r="F100" s="22">
        <f>VLOOKUP($B100,IN_01_26!$B:$E,4,)</f>
        <v>18208.846056485665</v>
      </c>
      <c r="G100" s="13">
        <f t="shared" si="1"/>
        <v>10925.307633891398</v>
      </c>
      <c r="H100" s="8"/>
    </row>
    <row r="101" spans="1:8" s="2" customFormat="1" ht="13.5" customHeight="1" x14ac:dyDescent="0.25">
      <c r="A101" s="27"/>
      <c r="B101" s="35" t="s">
        <v>903</v>
      </c>
      <c r="C101" s="7"/>
      <c r="D101" s="8"/>
      <c r="E101" s="12"/>
      <c r="F101" s="22"/>
      <c r="G101" s="13"/>
      <c r="H101" s="8"/>
    </row>
    <row r="102" spans="1:8" s="2" customFormat="1" ht="13.5" customHeight="1" x14ac:dyDescent="0.25">
      <c r="A102" s="27">
        <v>202</v>
      </c>
      <c r="B102" s="39" t="str">
        <f>VLOOKUP($A102,'PT ORGANISMOS'!$B$5:$H$1025,4,FALSE)</f>
        <v>mo.006</v>
      </c>
      <c r="C102" s="7" t="str">
        <f>VLOOKUP($A102,'PT ORGANISMOS'!$B$5:$H$1025,3,FALSE)</f>
        <v>CUADRILLA TIPO UOCRA</v>
      </c>
      <c r="D102" s="8" t="str">
        <f>VLOOKUP($A102,'PT ORGANISMOS'!$B$5:$H$1025,7,FALSE)</f>
        <v>h</v>
      </c>
      <c r="E102" s="12">
        <v>30</v>
      </c>
      <c r="F102" s="22">
        <f>VLOOKUP($B102,IN_01_26!$B:$E,4,)</f>
        <v>8869.9805581818182</v>
      </c>
      <c r="G102" s="13">
        <f>F102*E102</f>
        <v>266099.41674545454</v>
      </c>
      <c r="H102" s="8"/>
    </row>
    <row r="103" spans="1:8" s="2" customFormat="1" ht="13.5" customHeight="1" x14ac:dyDescent="0.25">
      <c r="A103" s="27"/>
      <c r="B103" s="35" t="s">
        <v>904</v>
      </c>
      <c r="C103" s="7"/>
      <c r="D103" s="8"/>
      <c r="E103" s="12"/>
      <c r="F103" s="22"/>
      <c r="G103" s="13"/>
      <c r="H103" s="8"/>
    </row>
    <row r="104" spans="1:8" s="2" customFormat="1" ht="13.5" customHeight="1" x14ac:dyDescent="0.25">
      <c r="A104" s="30">
        <v>83</v>
      </c>
      <c r="B104" s="40" t="str">
        <f>VLOOKUP($A104,'PT ORGANISMOS'!$B$5:$H$1025,4,FALSE)</f>
        <v>eq.020</v>
      </c>
      <c r="C104" s="14" t="str">
        <f>VLOOKUP($A104,'PT ORGANISMOS'!$B$5:$H$1025,3,FALSE)</f>
        <v>MIXER HORMIGÓN 5 M3</v>
      </c>
      <c r="D104" s="15" t="str">
        <f>VLOOKUP($A104,'PT ORGANISMOS'!$B$5:$H$1025,7,FALSE)</f>
        <v>h</v>
      </c>
      <c r="E104" s="16">
        <v>0.05</v>
      </c>
      <c r="F104" s="24">
        <f>VLOOKUP($B104,IN_01_26!$B:$E,4,)</f>
        <v>206082.57662352908</v>
      </c>
      <c r="G104" s="17">
        <f>F104*E104</f>
        <v>10304.128831176455</v>
      </c>
      <c r="H104" s="15"/>
    </row>
    <row r="107" spans="1:8" s="2" customFormat="1" ht="15.75" x14ac:dyDescent="0.25">
      <c r="A107" s="50" t="s">
        <v>10</v>
      </c>
      <c r="B107" s="42" t="s">
        <v>935</v>
      </c>
      <c r="C107" s="11"/>
      <c r="D107" s="45" t="s">
        <v>913</v>
      </c>
      <c r="E107" s="43" t="str">
        <f>A107</f>
        <v>0.12.07.F</v>
      </c>
      <c r="F107" s="45" t="s">
        <v>920</v>
      </c>
      <c r="G107" s="44">
        <f>SUM(G109:G118)</f>
        <v>1196677.2009557153</v>
      </c>
      <c r="H107" s="8" t="s">
        <v>1</v>
      </c>
    </row>
    <row r="108" spans="1:8" s="2" customFormat="1" ht="15" x14ac:dyDescent="0.25">
      <c r="A108" s="28"/>
      <c r="B108" s="34" t="s">
        <v>909</v>
      </c>
      <c r="C108" s="18"/>
      <c r="D108" s="19" t="s">
        <v>914</v>
      </c>
      <c r="E108" s="19" t="s">
        <v>910</v>
      </c>
      <c r="F108" s="20" t="s">
        <v>911</v>
      </c>
      <c r="G108" s="20" t="s">
        <v>912</v>
      </c>
      <c r="H108" s="18"/>
    </row>
    <row r="109" spans="1:8" s="2" customFormat="1" ht="13.5" customHeight="1" x14ac:dyDescent="0.25">
      <c r="A109" s="29"/>
      <c r="B109" s="46" t="s">
        <v>902</v>
      </c>
      <c r="C109" s="25"/>
      <c r="D109" s="41"/>
      <c r="E109" s="47"/>
      <c r="F109" s="48"/>
      <c r="G109" s="49"/>
      <c r="H109" s="41"/>
    </row>
    <row r="110" spans="1:8" s="2" customFormat="1" ht="13.5" customHeight="1" x14ac:dyDescent="0.25">
      <c r="A110" s="27">
        <v>2</v>
      </c>
      <c r="B110" s="39" t="str">
        <f>VLOOKUP($A110,'PT ORGANISMOS'!$B$5:$H$1025,4,FALSE)</f>
        <v>ac.015</v>
      </c>
      <c r="C110" s="7" t="str">
        <f>VLOOKUP($A110,'PT ORGANISMOS'!$B$5:$H$1025,3,FALSE)</f>
        <v>HIERRO MEJORADO DE 10 MM.</v>
      </c>
      <c r="D110" s="8" t="str">
        <f>VLOOKUP($A110,'PT ORGANISMOS'!$B$5:$H$1025,7,FALSE)</f>
        <v>kg</v>
      </c>
      <c r="E110" s="12">
        <v>121.6</v>
      </c>
      <c r="F110" s="22">
        <f>VLOOKUP($B110,IN_01_26!$B:$E,4,)</f>
        <v>4998.3380111160041</v>
      </c>
      <c r="G110" s="13">
        <f>F110*E110</f>
        <v>607797.90215170605</v>
      </c>
      <c r="H110" s="8"/>
    </row>
    <row r="111" spans="1:8" s="2" customFormat="1" ht="13.5" customHeight="1" x14ac:dyDescent="0.25">
      <c r="A111" s="27">
        <v>181</v>
      </c>
      <c r="B111" s="39" t="str">
        <f>VLOOKUP($A111,'PT ORGANISMOS'!$B$5:$H$1025,4,FALSE)</f>
        <v>li.006</v>
      </c>
      <c r="C111" s="7" t="str">
        <f>VLOOKUP($A111,'PT ORGANISMOS'!$B$5:$H$1025,3,FALSE)</f>
        <v xml:space="preserve">CEMENTO PORTLAND (PARA VARIACIÓN HISTÓRICA) </v>
      </c>
      <c r="D111" s="8" t="str">
        <f>VLOOKUP($A111,'PT ORGANISMOS'!$B$5:$H$1025,7,FALSE)</f>
        <v>kg</v>
      </c>
      <c r="E111" s="12">
        <v>310</v>
      </c>
      <c r="F111" s="22">
        <f>VLOOKUP($B111,IN_01_26!$B:$E,4,)</f>
        <v>675.22059721327219</v>
      </c>
      <c r="G111" s="13">
        <f>F111*E111</f>
        <v>209318.38513611438</v>
      </c>
      <c r="H111" s="8"/>
    </row>
    <row r="112" spans="1:8" s="2" customFormat="1" ht="13.5" customHeight="1" x14ac:dyDescent="0.25">
      <c r="A112" s="27">
        <v>184</v>
      </c>
      <c r="B112" s="39" t="str">
        <f>VLOOKUP($A112,'PT ORGANISMOS'!$B$5:$H$1025,4,FALSE)</f>
        <v>ma.001</v>
      </c>
      <c r="C112" s="7" t="str">
        <f>VLOOKUP($A112,'PT ORGANISMOS'!$B$5:$H$1025,3,FALSE)</f>
        <v>MADERA 1RA. PINO NACIONAL CEPILLADA</v>
      </c>
      <c r="D112" s="8" t="str">
        <f>VLOOKUP($A112,'PT ORGANISMOS'!$B$5:$H$1025,7,FALSE)</f>
        <v>m2</v>
      </c>
      <c r="E112" s="12">
        <v>3.43</v>
      </c>
      <c r="F112" s="22">
        <f>VLOOKUP($B112,IN_01_26!$B:$E,4,)</f>
        <v>19356.729762176768</v>
      </c>
      <c r="G112" s="13">
        <f>F112*E112</f>
        <v>66393.583084266313</v>
      </c>
      <c r="H112" s="8"/>
    </row>
    <row r="113" spans="1:8" s="2" customFormat="1" ht="13.5" customHeight="1" x14ac:dyDescent="0.25">
      <c r="A113" s="27">
        <v>33</v>
      </c>
      <c r="B113" s="39" t="str">
        <f>VLOOKUP($A113,'PT ORGANISMOS'!$B$5:$H$1025,4,FALSE)</f>
        <v>ar.003</v>
      </c>
      <c r="C113" s="7" t="str">
        <f>VLOOKUP($A113,'PT ORGANISMOS'!$B$5:$H$1025,3,FALSE)</f>
        <v>RIPIO ZARANDEADO 1/3</v>
      </c>
      <c r="D113" s="8" t="str">
        <f>VLOOKUP($A113,'PT ORGANISMOS'!$B$5:$H$1025,7,FALSE)</f>
        <v>m3</v>
      </c>
      <c r="E113" s="12">
        <v>0.91</v>
      </c>
      <c r="F113" s="22">
        <f>VLOOKUP($B113,IN_01_26!$B:$E,4,)</f>
        <v>22842.735133299288</v>
      </c>
      <c r="G113" s="13">
        <f>F113*E113</f>
        <v>20786.888971302353</v>
      </c>
      <c r="H113" s="8"/>
    </row>
    <row r="114" spans="1:8" s="2" customFormat="1" ht="13.5" customHeight="1" x14ac:dyDescent="0.25">
      <c r="A114" s="27">
        <v>31</v>
      </c>
      <c r="B114" s="39" t="str">
        <f>VLOOKUP($A114,'PT ORGANISMOS'!$B$5:$H$1025,4,FALSE)</f>
        <v>ar.001</v>
      </c>
      <c r="C114" s="7" t="str">
        <f>VLOOKUP($A114,'PT ORGANISMOS'!$B$5:$H$1025,3,FALSE)</f>
        <v>ARENA GRUESA</v>
      </c>
      <c r="D114" s="8" t="str">
        <f>VLOOKUP($A114,'PT ORGANISMOS'!$B$5:$H$1025,7,FALSE)</f>
        <v>m3</v>
      </c>
      <c r="E114" s="12">
        <v>0.78</v>
      </c>
      <c r="F114" s="22">
        <f>VLOOKUP($B114,IN_01_26!$B:$E,4,)</f>
        <v>18208.846056485665</v>
      </c>
      <c r="G114" s="13">
        <f>F114*E114</f>
        <v>14202.89992405882</v>
      </c>
      <c r="H114" s="8"/>
    </row>
    <row r="115" spans="1:8" s="2" customFormat="1" ht="13.5" customHeight="1" x14ac:dyDescent="0.25">
      <c r="A115" s="27"/>
      <c r="B115" s="35" t="s">
        <v>903</v>
      </c>
      <c r="C115" s="7"/>
      <c r="D115" s="8"/>
      <c r="E115" s="12"/>
      <c r="F115" s="22"/>
      <c r="G115" s="13"/>
      <c r="H115" s="8"/>
    </row>
    <row r="116" spans="1:8" s="2" customFormat="1" ht="13.5" customHeight="1" x14ac:dyDescent="0.25">
      <c r="A116" s="27">
        <v>202</v>
      </c>
      <c r="B116" s="39" t="str">
        <f>VLOOKUP($A116,'PT ORGANISMOS'!$B$5:$H$1025,4,FALSE)</f>
        <v>mo.006</v>
      </c>
      <c r="C116" s="7" t="str">
        <f>VLOOKUP($A116,'PT ORGANISMOS'!$B$5:$H$1025,3,FALSE)</f>
        <v>CUADRILLA TIPO UOCRA</v>
      </c>
      <c r="D116" s="8" t="str">
        <f>VLOOKUP($A116,'PT ORGANISMOS'!$B$5:$H$1025,7,FALSE)</f>
        <v>h</v>
      </c>
      <c r="E116" s="12">
        <v>30.2</v>
      </c>
      <c r="F116" s="22">
        <f>VLOOKUP($B116,IN_01_26!$B:$E,4,)</f>
        <v>8869.9805581818182</v>
      </c>
      <c r="G116" s="13">
        <f>F116*E116</f>
        <v>267873.41285709088</v>
      </c>
      <c r="H116" s="8"/>
    </row>
    <row r="117" spans="1:8" s="2" customFormat="1" ht="13.5" customHeight="1" x14ac:dyDescent="0.25">
      <c r="A117" s="27"/>
      <c r="B117" s="35" t="s">
        <v>904</v>
      </c>
      <c r="C117" s="7"/>
      <c r="D117" s="8"/>
      <c r="E117" s="12"/>
      <c r="F117" s="22"/>
      <c r="G117" s="13"/>
      <c r="H117" s="8"/>
    </row>
    <row r="118" spans="1:8" s="2" customFormat="1" ht="13.5" customHeight="1" x14ac:dyDescent="0.25">
      <c r="A118" s="30">
        <v>83</v>
      </c>
      <c r="B118" s="40" t="str">
        <f>VLOOKUP($A118,'PT ORGANISMOS'!$B$5:$H$1025,4,FALSE)</f>
        <v>eq.020</v>
      </c>
      <c r="C118" s="14" t="str">
        <f>VLOOKUP($A118,'PT ORGANISMOS'!$B$5:$H$1025,3,FALSE)</f>
        <v>MIXER HORMIGÓN 5 M3</v>
      </c>
      <c r="D118" s="15" t="str">
        <f>VLOOKUP($A118,'PT ORGANISMOS'!$B$5:$H$1025,7,FALSE)</f>
        <v>h</v>
      </c>
      <c r="E118" s="16">
        <v>0.05</v>
      </c>
      <c r="F118" s="24">
        <f>VLOOKUP($B118,IN_01_26!$B:$E,4,)</f>
        <v>206082.57662352908</v>
      </c>
      <c r="G118" s="17">
        <f>F118*E118</f>
        <v>10304.128831176455</v>
      </c>
      <c r="H118" s="15"/>
    </row>
    <row r="121" spans="1:8" s="2" customFormat="1" ht="15.75" x14ac:dyDescent="0.25">
      <c r="A121" s="50" t="s">
        <v>9</v>
      </c>
      <c r="B121" s="42" t="s">
        <v>936</v>
      </c>
      <c r="C121" s="11"/>
      <c r="D121" s="45" t="s">
        <v>913</v>
      </c>
      <c r="E121" s="43" t="str">
        <f>A121</f>
        <v>0.12.08.F</v>
      </c>
      <c r="F121" s="45" t="s">
        <v>920</v>
      </c>
      <c r="G121" s="44">
        <f>SUM(G123:G132)</f>
        <v>1354394.7972187744</v>
      </c>
      <c r="H121" s="8" t="s">
        <v>1</v>
      </c>
    </row>
    <row r="122" spans="1:8" s="2" customFormat="1" ht="15" x14ac:dyDescent="0.25">
      <c r="A122" s="28"/>
      <c r="B122" s="34" t="s">
        <v>909</v>
      </c>
      <c r="C122" s="18"/>
      <c r="D122" s="19" t="s">
        <v>914</v>
      </c>
      <c r="E122" s="19" t="s">
        <v>910</v>
      </c>
      <c r="F122" s="20" t="s">
        <v>911</v>
      </c>
      <c r="G122" s="20" t="s">
        <v>912</v>
      </c>
      <c r="H122" s="18"/>
    </row>
    <row r="123" spans="1:8" s="2" customFormat="1" ht="13.5" customHeight="1" x14ac:dyDescent="0.25">
      <c r="A123" s="29"/>
      <c r="B123" s="46" t="s">
        <v>902</v>
      </c>
      <c r="C123" s="25"/>
      <c r="D123" s="41"/>
      <c r="E123" s="47"/>
      <c r="F123" s="48"/>
      <c r="G123" s="49"/>
      <c r="H123" s="41"/>
    </row>
    <row r="124" spans="1:8" s="2" customFormat="1" ht="13.5" customHeight="1" x14ac:dyDescent="0.25">
      <c r="A124" s="27">
        <v>2</v>
      </c>
      <c r="B124" s="39" t="str">
        <f>VLOOKUP($A124,'PT ORGANISMOS'!$B$5:$H$1025,4,FALSE)</f>
        <v>ac.015</v>
      </c>
      <c r="C124" s="7" t="str">
        <f>VLOOKUP($A124,'PT ORGANISMOS'!$B$5:$H$1025,3,FALSE)</f>
        <v>HIERRO MEJORADO DE 10 MM.</v>
      </c>
      <c r="D124" s="8" t="str">
        <f>VLOOKUP($A124,'PT ORGANISMOS'!$B$5:$H$1025,7,FALSE)</f>
        <v>kg</v>
      </c>
      <c r="E124" s="12">
        <v>147.4</v>
      </c>
      <c r="F124" s="22">
        <f>VLOOKUP($B124,IN_01_26!$B:$E,4,)</f>
        <v>4998.3380111160041</v>
      </c>
      <c r="G124" s="13">
        <f>F124*E124</f>
        <v>736755.02283849905</v>
      </c>
      <c r="H124" s="8"/>
    </row>
    <row r="125" spans="1:8" s="2" customFormat="1" ht="13.5" customHeight="1" x14ac:dyDescent="0.25">
      <c r="A125" s="27">
        <v>181</v>
      </c>
      <c r="B125" s="39" t="str">
        <f>VLOOKUP($A125,'PT ORGANISMOS'!$B$5:$H$1025,4,FALSE)</f>
        <v>li.006</v>
      </c>
      <c r="C125" s="7" t="str">
        <f>VLOOKUP($A125,'PT ORGANISMOS'!$B$5:$H$1025,3,FALSE)</f>
        <v xml:space="preserve">CEMENTO PORTLAND (PARA VARIACIÓN HISTÓRICA) </v>
      </c>
      <c r="D125" s="8" t="str">
        <f>VLOOKUP($A125,'PT ORGANISMOS'!$B$5:$H$1025,7,FALSE)</f>
        <v>kg</v>
      </c>
      <c r="E125" s="12">
        <v>310</v>
      </c>
      <c r="F125" s="22">
        <f>VLOOKUP($B125,IN_01_26!$B:$E,4,)</f>
        <v>675.22059721327219</v>
      </c>
      <c r="G125" s="13">
        <f>F125*E125</f>
        <v>209318.38513611438</v>
      </c>
      <c r="H125" s="8"/>
    </row>
    <row r="126" spans="1:8" s="2" customFormat="1" ht="13.5" customHeight="1" x14ac:dyDescent="0.25">
      <c r="A126" s="27">
        <v>184</v>
      </c>
      <c r="B126" s="39" t="str">
        <f>VLOOKUP($A126,'PT ORGANISMOS'!$B$5:$H$1025,4,FALSE)</f>
        <v>ma.001</v>
      </c>
      <c r="C126" s="7" t="str">
        <f>VLOOKUP($A126,'PT ORGANISMOS'!$B$5:$H$1025,3,FALSE)</f>
        <v>MADERA 1RA. PINO NACIONAL CEPILLADA</v>
      </c>
      <c r="D126" s="8" t="str">
        <f>VLOOKUP($A126,'PT ORGANISMOS'!$B$5:$H$1025,7,FALSE)</f>
        <v>m2</v>
      </c>
      <c r="E126" s="32">
        <v>1.9419999999999999</v>
      </c>
      <c r="F126" s="22">
        <f>VLOOKUP($B126,IN_01_26!$B:$E,4,)</f>
        <v>19356.729762176768</v>
      </c>
      <c r="G126" s="13">
        <f>F126*E126</f>
        <v>37590.769198147282</v>
      </c>
      <c r="H126" s="8"/>
    </row>
    <row r="127" spans="1:8" s="2" customFormat="1" ht="13.5" customHeight="1" x14ac:dyDescent="0.25">
      <c r="A127" s="27">
        <v>33</v>
      </c>
      <c r="B127" s="39" t="str">
        <f>VLOOKUP($A127,'PT ORGANISMOS'!$B$5:$H$1025,4,FALSE)</f>
        <v>ar.003</v>
      </c>
      <c r="C127" s="7" t="str">
        <f>VLOOKUP($A127,'PT ORGANISMOS'!$B$5:$H$1025,3,FALSE)</f>
        <v>RIPIO ZARANDEADO 1/3</v>
      </c>
      <c r="D127" s="8" t="str">
        <f>VLOOKUP($A127,'PT ORGANISMOS'!$B$5:$H$1025,7,FALSE)</f>
        <v>m3</v>
      </c>
      <c r="E127" s="12">
        <v>0.7</v>
      </c>
      <c r="F127" s="22">
        <f>VLOOKUP($B127,IN_01_26!$B:$E,4,)</f>
        <v>22842.735133299288</v>
      </c>
      <c r="G127" s="13">
        <f>F127*E127</f>
        <v>15989.914593309501</v>
      </c>
      <c r="H127" s="8"/>
    </row>
    <row r="128" spans="1:8" s="2" customFormat="1" ht="13.5" customHeight="1" x14ac:dyDescent="0.25">
      <c r="A128" s="27">
        <v>31</v>
      </c>
      <c r="B128" s="39" t="str">
        <f>VLOOKUP($A128,'PT ORGANISMOS'!$B$5:$H$1025,4,FALSE)</f>
        <v>ar.001</v>
      </c>
      <c r="C128" s="7" t="str">
        <f>VLOOKUP($A128,'PT ORGANISMOS'!$B$5:$H$1025,3,FALSE)</f>
        <v>ARENA GRUESA</v>
      </c>
      <c r="D128" s="8" t="str">
        <f>VLOOKUP($A128,'PT ORGANISMOS'!$B$5:$H$1025,7,FALSE)</f>
        <v>m3</v>
      </c>
      <c r="E128" s="12">
        <v>0.6</v>
      </c>
      <c r="F128" s="22">
        <f>VLOOKUP($B128,IN_01_26!$B:$E,4,)</f>
        <v>18208.846056485665</v>
      </c>
      <c r="G128" s="13">
        <f>F128*E128</f>
        <v>10925.307633891398</v>
      </c>
      <c r="H128" s="8"/>
    </row>
    <row r="129" spans="1:8" s="2" customFormat="1" ht="13.5" customHeight="1" x14ac:dyDescent="0.25">
      <c r="A129" s="27"/>
      <c r="B129" s="35" t="s">
        <v>903</v>
      </c>
      <c r="C129" s="7"/>
      <c r="D129" s="8"/>
      <c r="E129" s="12"/>
      <c r="F129" s="22"/>
      <c r="G129" s="13"/>
      <c r="H129" s="8"/>
    </row>
    <row r="130" spans="1:8" s="2" customFormat="1" ht="13.5" customHeight="1" x14ac:dyDescent="0.25">
      <c r="A130" s="27">
        <v>202</v>
      </c>
      <c r="B130" s="39" t="str">
        <f>VLOOKUP($A130,'PT ORGANISMOS'!$B$5:$H$1025,4,FALSE)</f>
        <v>mo.006</v>
      </c>
      <c r="C130" s="7" t="str">
        <f>VLOOKUP($A130,'PT ORGANISMOS'!$B$5:$H$1025,3,FALSE)</f>
        <v>CUADRILLA TIPO UOCRA</v>
      </c>
      <c r="D130" s="8" t="str">
        <f>VLOOKUP($A130,'PT ORGANISMOS'!$B$5:$H$1025,7,FALSE)</f>
        <v>h</v>
      </c>
      <c r="E130" s="12">
        <v>37.6</v>
      </c>
      <c r="F130" s="22">
        <f>VLOOKUP($B130,IN_01_26!$B:$E,4,)</f>
        <v>8869.9805581818182</v>
      </c>
      <c r="G130" s="13">
        <f>F130*E130</f>
        <v>333511.26898763637</v>
      </c>
      <c r="H130" s="8"/>
    </row>
    <row r="131" spans="1:8" s="2" customFormat="1" ht="13.5" customHeight="1" x14ac:dyDescent="0.25">
      <c r="A131" s="27"/>
      <c r="B131" s="35" t="s">
        <v>904</v>
      </c>
      <c r="C131" s="7"/>
      <c r="D131" s="8"/>
      <c r="E131" s="12"/>
      <c r="F131" s="22"/>
      <c r="G131" s="13"/>
      <c r="H131" s="8"/>
    </row>
    <row r="132" spans="1:8" s="2" customFormat="1" ht="13.5" customHeight="1" x14ac:dyDescent="0.25">
      <c r="A132" s="30">
        <v>83</v>
      </c>
      <c r="B132" s="40" t="str">
        <f>VLOOKUP($A132,'PT ORGANISMOS'!$B$5:$H$1025,4,FALSE)</f>
        <v>eq.020</v>
      </c>
      <c r="C132" s="14" t="str">
        <f>VLOOKUP($A132,'PT ORGANISMOS'!$B$5:$H$1025,3,FALSE)</f>
        <v>MIXER HORMIGÓN 5 M3</v>
      </c>
      <c r="D132" s="15" t="str">
        <f>VLOOKUP($A132,'PT ORGANISMOS'!$B$5:$H$1025,7,FALSE)</f>
        <v>h</v>
      </c>
      <c r="E132" s="16">
        <v>0.05</v>
      </c>
      <c r="F132" s="24">
        <f>VLOOKUP($B132,IN_01_26!$B:$E,4,)</f>
        <v>206082.57662352908</v>
      </c>
      <c r="G132" s="17">
        <f>F132*E132</f>
        <v>10304.128831176455</v>
      </c>
      <c r="H132" s="15"/>
    </row>
    <row r="135" spans="1:8" s="2" customFormat="1" ht="15.75" x14ac:dyDescent="0.25">
      <c r="A135" s="50" t="s">
        <v>8</v>
      </c>
      <c r="B135" s="42" t="s">
        <v>937</v>
      </c>
      <c r="C135" s="11"/>
      <c r="D135" s="45" t="s">
        <v>913</v>
      </c>
      <c r="E135" s="43" t="str">
        <f>A135</f>
        <v>0.12.09.F</v>
      </c>
      <c r="F135" s="45" t="s">
        <v>920</v>
      </c>
      <c r="G135" s="44">
        <f>SUM(G137:G146)</f>
        <v>1712614.0811932459</v>
      </c>
      <c r="H135" s="8" t="s">
        <v>1</v>
      </c>
    </row>
    <row r="136" spans="1:8" s="2" customFormat="1" ht="15" x14ac:dyDescent="0.25">
      <c r="A136" s="28"/>
      <c r="B136" s="34" t="s">
        <v>909</v>
      </c>
      <c r="C136" s="18"/>
      <c r="D136" s="19" t="s">
        <v>914</v>
      </c>
      <c r="E136" s="19" t="s">
        <v>910</v>
      </c>
      <c r="F136" s="20" t="s">
        <v>911</v>
      </c>
      <c r="G136" s="20" t="s">
        <v>912</v>
      </c>
      <c r="H136" s="18"/>
    </row>
    <row r="137" spans="1:8" s="2" customFormat="1" ht="13.5" customHeight="1" x14ac:dyDescent="0.25">
      <c r="A137" s="29"/>
      <c r="B137" s="46" t="s">
        <v>902</v>
      </c>
      <c r="C137" s="25"/>
      <c r="D137" s="41"/>
      <c r="E137" s="47"/>
      <c r="F137" s="48"/>
      <c r="G137" s="49"/>
      <c r="H137" s="41"/>
    </row>
    <row r="138" spans="1:8" s="2" customFormat="1" ht="13.5" customHeight="1" x14ac:dyDescent="0.25">
      <c r="A138" s="27">
        <v>2</v>
      </c>
      <c r="B138" s="39" t="str">
        <f>VLOOKUP($A138,'PT ORGANISMOS'!$B$5:$H$1025,4,FALSE)</f>
        <v>ac.015</v>
      </c>
      <c r="C138" s="7" t="str">
        <f>VLOOKUP($A138,'PT ORGANISMOS'!$B$5:$H$1025,3,FALSE)</f>
        <v>HIERRO MEJORADO DE 10 MM.</v>
      </c>
      <c r="D138" s="8" t="str">
        <f>VLOOKUP($A138,'PT ORGANISMOS'!$B$5:$H$1025,7,FALSE)</f>
        <v>kg</v>
      </c>
      <c r="E138" s="12">
        <v>216.5</v>
      </c>
      <c r="F138" s="22">
        <f>VLOOKUP($B138,IN_01_26!$B:$E,4,)</f>
        <v>4998.3380111160041</v>
      </c>
      <c r="G138" s="13">
        <f>F138*E138</f>
        <v>1082140.179406615</v>
      </c>
      <c r="H138" s="8"/>
    </row>
    <row r="139" spans="1:8" s="2" customFormat="1" ht="13.5" customHeight="1" x14ac:dyDescent="0.25">
      <c r="A139" s="27">
        <v>181</v>
      </c>
      <c r="B139" s="39" t="str">
        <f>VLOOKUP($A139,'PT ORGANISMOS'!$B$5:$H$1025,4,FALSE)</f>
        <v>li.006</v>
      </c>
      <c r="C139" s="7" t="str">
        <f>VLOOKUP($A139,'PT ORGANISMOS'!$B$5:$H$1025,3,FALSE)</f>
        <v xml:space="preserve">CEMENTO PORTLAND (PARA VARIACIÓN HISTÓRICA) </v>
      </c>
      <c r="D139" s="8" t="str">
        <f>VLOOKUP($A139,'PT ORGANISMOS'!$B$5:$H$1025,7,FALSE)</f>
        <v>kg</v>
      </c>
      <c r="E139" s="12">
        <v>315</v>
      </c>
      <c r="F139" s="22">
        <f>VLOOKUP($B139,IN_01_26!$B:$E,4,)</f>
        <v>675.22059721327219</v>
      </c>
      <c r="G139" s="13">
        <f>F139*E139</f>
        <v>212694.48812218074</v>
      </c>
      <c r="H139" s="8"/>
    </row>
    <row r="140" spans="1:8" s="2" customFormat="1" ht="13.5" customHeight="1" x14ac:dyDescent="0.25">
      <c r="A140" s="27">
        <v>184</v>
      </c>
      <c r="B140" s="39" t="str">
        <f>VLOOKUP($A140,'PT ORGANISMOS'!$B$5:$H$1025,4,FALSE)</f>
        <v>ma.001</v>
      </c>
      <c r="C140" s="7" t="str">
        <f>VLOOKUP($A140,'PT ORGANISMOS'!$B$5:$H$1025,3,FALSE)</f>
        <v>MADERA 1RA. PINO NACIONAL CEPILLADA</v>
      </c>
      <c r="D140" s="8" t="str">
        <f>VLOOKUP($A140,'PT ORGANISMOS'!$B$5:$H$1025,7,FALSE)</f>
        <v>m2</v>
      </c>
      <c r="E140" s="32">
        <v>2.5910000000000002</v>
      </c>
      <c r="F140" s="22">
        <f>VLOOKUP($B140,IN_01_26!$B:$E,4,)</f>
        <v>19356.729762176768</v>
      </c>
      <c r="G140" s="13">
        <f>F140*E140</f>
        <v>50153.286813800012</v>
      </c>
      <c r="H140" s="8"/>
    </row>
    <row r="141" spans="1:8" s="2" customFormat="1" ht="13.5" customHeight="1" x14ac:dyDescent="0.25">
      <c r="A141" s="27">
        <v>33</v>
      </c>
      <c r="B141" s="39" t="str">
        <f>VLOOKUP($A141,'PT ORGANISMOS'!$B$5:$H$1025,4,FALSE)</f>
        <v>ar.003</v>
      </c>
      <c r="C141" s="7" t="str">
        <f>VLOOKUP($A141,'PT ORGANISMOS'!$B$5:$H$1025,3,FALSE)</f>
        <v>RIPIO ZARANDEADO 1/3</v>
      </c>
      <c r="D141" s="8" t="str">
        <f>VLOOKUP($A141,'PT ORGANISMOS'!$B$5:$H$1025,7,FALSE)</f>
        <v>m3</v>
      </c>
      <c r="E141" s="12">
        <v>0.7</v>
      </c>
      <c r="F141" s="22">
        <f>VLOOKUP($B141,IN_01_26!$B:$E,4,)</f>
        <v>22842.735133299288</v>
      </c>
      <c r="G141" s="13">
        <f>F141*E141</f>
        <v>15989.914593309501</v>
      </c>
      <c r="H141" s="8"/>
    </row>
    <row r="142" spans="1:8" s="2" customFormat="1" ht="13.5" customHeight="1" x14ac:dyDescent="0.25">
      <c r="A142" s="27">
        <v>31</v>
      </c>
      <c r="B142" s="39" t="str">
        <f>VLOOKUP($A142,'PT ORGANISMOS'!$B$5:$H$1025,4,FALSE)</f>
        <v>ar.001</v>
      </c>
      <c r="C142" s="7" t="str">
        <f>VLOOKUP($A142,'PT ORGANISMOS'!$B$5:$H$1025,3,FALSE)</f>
        <v>ARENA GRUESA</v>
      </c>
      <c r="D142" s="8" t="str">
        <f>VLOOKUP($A142,'PT ORGANISMOS'!$B$5:$H$1025,7,FALSE)</f>
        <v>m3</v>
      </c>
      <c r="E142" s="12">
        <v>0.6</v>
      </c>
      <c r="F142" s="22">
        <f>VLOOKUP($B142,IN_01_26!$B:$E,4,)</f>
        <v>18208.846056485665</v>
      </c>
      <c r="G142" s="13">
        <f>F142*E142</f>
        <v>10925.307633891398</v>
      </c>
      <c r="H142" s="8"/>
    </row>
    <row r="143" spans="1:8" s="2" customFormat="1" ht="13.5" customHeight="1" x14ac:dyDescent="0.25">
      <c r="A143" s="27"/>
      <c r="B143" s="35" t="s">
        <v>903</v>
      </c>
      <c r="C143" s="7"/>
      <c r="D143" s="8"/>
      <c r="E143" s="12"/>
      <c r="F143" s="22"/>
      <c r="G143" s="13"/>
      <c r="H143" s="8"/>
    </row>
    <row r="144" spans="1:8" s="2" customFormat="1" ht="13.5" customHeight="1" x14ac:dyDescent="0.25">
      <c r="A144" s="27">
        <v>202</v>
      </c>
      <c r="B144" s="39" t="str">
        <f>VLOOKUP($A144,'PT ORGANISMOS'!$B$5:$H$1025,4,FALSE)</f>
        <v>mo.006</v>
      </c>
      <c r="C144" s="7" t="str">
        <f>VLOOKUP($A144,'PT ORGANISMOS'!$B$5:$H$1025,3,FALSE)</f>
        <v>CUADRILLA TIPO UOCRA</v>
      </c>
      <c r="D144" s="8" t="str">
        <f>VLOOKUP($A144,'PT ORGANISMOS'!$B$5:$H$1025,7,FALSE)</f>
        <v>h</v>
      </c>
      <c r="E144" s="12">
        <v>37.25</v>
      </c>
      <c r="F144" s="22">
        <f>VLOOKUP($B144,IN_01_26!$B:$E,4,)</f>
        <v>8869.9805581818182</v>
      </c>
      <c r="G144" s="13">
        <f>F144*E144</f>
        <v>330406.7757922727</v>
      </c>
      <c r="H144" s="8"/>
    </row>
    <row r="145" spans="1:8" s="2" customFormat="1" ht="13.5" customHeight="1" x14ac:dyDescent="0.25">
      <c r="A145" s="27"/>
      <c r="B145" s="35" t="s">
        <v>904</v>
      </c>
      <c r="C145" s="7"/>
      <c r="D145" s="8"/>
      <c r="E145" s="12"/>
      <c r="F145" s="22"/>
      <c r="G145" s="13"/>
      <c r="H145" s="8"/>
    </row>
    <row r="146" spans="1:8" s="2" customFormat="1" ht="13.5" customHeight="1" x14ac:dyDescent="0.25">
      <c r="A146" s="30">
        <v>83</v>
      </c>
      <c r="B146" s="40" t="str">
        <f>VLOOKUP($A146,'PT ORGANISMOS'!$B$5:$H$1025,4,FALSE)</f>
        <v>eq.020</v>
      </c>
      <c r="C146" s="14" t="str">
        <f>VLOOKUP($A146,'PT ORGANISMOS'!$B$5:$H$1025,3,FALSE)</f>
        <v>MIXER HORMIGÓN 5 M3</v>
      </c>
      <c r="D146" s="15" t="str">
        <f>VLOOKUP($A146,'PT ORGANISMOS'!$B$5:$H$1025,7,FALSE)</f>
        <v>h</v>
      </c>
      <c r="E146" s="16">
        <v>0.05</v>
      </c>
      <c r="F146" s="24">
        <f>VLOOKUP($B146,IN_01_26!$B:$E,4,)</f>
        <v>206082.57662352908</v>
      </c>
      <c r="G146" s="17">
        <f>F146*E146</f>
        <v>10304.128831176455</v>
      </c>
      <c r="H146" s="15"/>
    </row>
  </sheetData>
  <mergeCells count="3">
    <mergeCell ref="B3:H3"/>
    <mergeCell ref="B4:H4"/>
    <mergeCell ref="B2:H2"/>
  </mergeCells>
  <pageMargins left="0.78740157480314965" right="0" top="0.74803149606299213" bottom="0.74803149606299213" header="0.31496062992125984" footer="0.31496062992125984"/>
  <pageSetup paperSize="9" orientation="portrait" r:id="rId1"/>
  <rowBreaks count="3" manualBreakCount="3">
    <brk id="47" max="16383" man="1"/>
    <brk id="91" max="16383" man="1"/>
    <brk id="13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38</vt:i4>
      </vt:variant>
    </vt:vector>
  </HeadingPairs>
  <TitlesOfParts>
    <vt:vector size="68" baseType="lpstr">
      <vt:lpstr>IN_01_26</vt:lpstr>
      <vt:lpstr>Listado Fórmulas</vt:lpstr>
      <vt:lpstr>Listado Fórmulas (mat, mo, eq)</vt:lpstr>
      <vt:lpstr>PT ORGANISMOS</vt:lpstr>
      <vt:lpstr>Resumen Fórmulas</vt:lpstr>
      <vt:lpstr>Equipos</vt:lpstr>
      <vt:lpstr>Mov. Tierra</vt:lpstr>
      <vt:lpstr>Fundaciones</vt:lpstr>
      <vt:lpstr>Estruc. Resistente</vt:lpstr>
      <vt:lpstr>Cerramientos Ext. e Int.</vt:lpstr>
      <vt:lpstr>Aislaciones</vt:lpstr>
      <vt:lpstr>Revoques</vt:lpstr>
      <vt:lpstr>Solados</vt:lpstr>
      <vt:lpstr>Techos</vt:lpstr>
      <vt:lpstr>Cielorrasos</vt:lpstr>
      <vt:lpstr>Revestimientos</vt:lpstr>
      <vt:lpstr>Carpintería</vt:lpstr>
      <vt:lpstr>Inst. Sanitaria</vt:lpstr>
      <vt:lpstr>Ints. Gas</vt:lpstr>
      <vt:lpstr>Ints. Elect.</vt:lpstr>
      <vt:lpstr>Pintura</vt:lpstr>
      <vt:lpstr>Vidrios</vt:lpstr>
      <vt:lpstr>Varios</vt:lpstr>
      <vt:lpstr>Red Agua</vt:lpstr>
      <vt:lpstr>Red Cloaca</vt:lpstr>
      <vt:lpstr>Red Gas</vt:lpstr>
      <vt:lpstr>Red Elect</vt:lpstr>
      <vt:lpstr>Red Vial</vt:lpstr>
      <vt:lpstr>Dolar</vt:lpstr>
      <vt:lpstr>Flete</vt:lpstr>
      <vt:lpstr>Equipos!Área_de_impresión</vt:lpstr>
      <vt:lpstr>'Listado Fórmulas'!Área_de_impresión</vt:lpstr>
      <vt:lpstr>'Listado Fórmulas (mat, mo, eq)'!Área_de_impresión</vt:lpstr>
      <vt:lpstr>'PT ORGANISMOS'!Área_de_impresión</vt:lpstr>
      <vt:lpstr>camion</vt:lpstr>
      <vt:lpstr>motoniv</vt:lpstr>
      <vt:lpstr>pala_carg</vt:lpstr>
      <vt:lpstr>planta_horm</vt:lpstr>
      <vt:lpstr>retro</vt:lpstr>
      <vt:lpstr>Aislaciones!Títulos_a_imprimir</vt:lpstr>
      <vt:lpstr>Carpintería!Títulos_a_imprimir</vt:lpstr>
      <vt:lpstr>'Cerramientos Ext. e Int.'!Títulos_a_imprimir</vt:lpstr>
      <vt:lpstr>Cielorrasos!Títulos_a_imprimir</vt:lpstr>
      <vt:lpstr>'Estruc. Resistente'!Títulos_a_imprimir</vt:lpstr>
      <vt:lpstr>Flete!Títulos_a_imprimir</vt:lpstr>
      <vt:lpstr>Fundaciones!Títulos_a_imprimir</vt:lpstr>
      <vt:lpstr>IN_01_26!Títulos_a_imprimir</vt:lpstr>
      <vt:lpstr>'Inst. Sanitaria'!Títulos_a_imprimir</vt:lpstr>
      <vt:lpstr>'Ints. Elect.'!Títulos_a_imprimir</vt:lpstr>
      <vt:lpstr>'Ints. Gas'!Títulos_a_imprimir</vt:lpstr>
      <vt:lpstr>'Listado Fórmulas'!Títulos_a_imprimir</vt:lpstr>
      <vt:lpstr>'Listado Fórmulas (mat, mo, eq)'!Títulos_a_imprimir</vt:lpstr>
      <vt:lpstr>'Mov. Tierra'!Títulos_a_imprimir</vt:lpstr>
      <vt:lpstr>Pintura!Títulos_a_imprimir</vt:lpstr>
      <vt:lpstr>'Red Agua'!Títulos_a_imprimir</vt:lpstr>
      <vt:lpstr>'Red Cloaca'!Títulos_a_imprimir</vt:lpstr>
      <vt:lpstr>'Red Elect'!Títulos_a_imprimir</vt:lpstr>
      <vt:lpstr>'Red Gas'!Títulos_a_imprimir</vt:lpstr>
      <vt:lpstr>'Red Vial'!Títulos_a_imprimir</vt:lpstr>
      <vt:lpstr>'Resumen Fórmulas'!Títulos_a_imprimir</vt:lpstr>
      <vt:lpstr>Revestimientos!Títulos_a_imprimir</vt:lpstr>
      <vt:lpstr>Revoques!Títulos_a_imprimir</vt:lpstr>
      <vt:lpstr>Solados!Títulos_a_imprimir</vt:lpstr>
      <vt:lpstr>Techos!Títulos_a_imprimir</vt:lpstr>
      <vt:lpstr>Varios!Títulos_a_imprimir</vt:lpstr>
      <vt:lpstr>Vidrios!Títulos_a_imprimir</vt:lpstr>
      <vt:lpstr>topadora_d8k</vt:lpstr>
      <vt:lpstr>vibrocom_autop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MadSun-PC</dc:creator>
  <cp:lastModifiedBy>JIME DELGADO</cp:lastModifiedBy>
  <cp:lastPrinted>2026-02-25T12:27:26Z</cp:lastPrinted>
  <dcterms:created xsi:type="dcterms:W3CDTF">2013-06-29T12:58:03Z</dcterms:created>
  <dcterms:modified xsi:type="dcterms:W3CDTF">2026-02-25T12:27:55Z</dcterms:modified>
</cp:coreProperties>
</file>