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720" tabRatio="890" firstSheet="10" activeTab="29"/>
  </bookViews>
  <sheets>
    <sheet name="IN_09_25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</externalReferences>
  <definedNames>
    <definedName name="_xlnm._FilterDatabase" localSheetId="0" hidden="1">IN_09_25!$B$7:$E$7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IN_09_25!$5:$6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7" i="35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A2" i="1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P45" i="26"/>
  <c r="P41" i="26"/>
  <c r="R41" i="26" s="1"/>
  <c r="P40" i="26"/>
  <c r="P39" i="26"/>
  <c r="P38" i="26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P27" i="26"/>
  <c r="P26" i="26"/>
  <c r="P25" i="26"/>
  <c r="R25" i="26" s="1"/>
  <c r="P24" i="26"/>
  <c r="P23" i="26"/>
  <c r="P22" i="26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P11" i="26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1" i="26"/>
  <c r="R12" i="26"/>
  <c r="R14" i="26"/>
  <c r="R15" i="26"/>
  <c r="R16" i="26"/>
  <c r="R18" i="26"/>
  <c r="R19" i="26"/>
  <c r="R20" i="26"/>
  <c r="R22" i="26"/>
  <c r="R23" i="26"/>
  <c r="R24" i="26"/>
  <c r="R26" i="26"/>
  <c r="R27" i="26"/>
  <c r="R28" i="26"/>
  <c r="R30" i="26"/>
  <c r="R31" i="26"/>
  <c r="R32" i="26"/>
  <c r="R34" i="26"/>
  <c r="R35" i="26"/>
  <c r="R36" i="26"/>
  <c r="R38" i="26"/>
  <c r="R39" i="26"/>
  <c r="R40" i="26"/>
  <c r="R45" i="26"/>
  <c r="R46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216" i="2"/>
  <c r="F113" i="2"/>
  <c r="F112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97" i="11"/>
  <c r="G97" i="11" s="1"/>
  <c r="F111" i="2"/>
  <c r="F81" i="6"/>
  <c r="G81" i="6" s="1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G97" i="3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5" i="38" l="1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38" i="17"/>
  <c r="G38" i="17" s="1"/>
  <c r="F215" i="2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G107" i="38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G96" i="3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81" i="38" l="1"/>
  <c r="G87" i="38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130" i="2" l="1"/>
  <c r="F669" i="2"/>
  <c r="F670" i="2"/>
  <c r="F484" i="2"/>
  <c r="F607" i="2"/>
  <c r="F572" i="2"/>
  <c r="F367" i="2"/>
  <c r="F782" i="2"/>
  <c r="F803" i="2"/>
  <c r="F805" i="2"/>
  <c r="F788" i="2"/>
  <c r="F733" i="2"/>
  <c r="F763" i="2"/>
  <c r="F735" i="2"/>
  <c r="F199" i="2"/>
  <c r="F213" i="2"/>
  <c r="F125" i="2"/>
  <c r="F76" i="2"/>
  <c r="F525" i="2" l="1"/>
  <c r="F40" i="23"/>
  <c r="G40" i="23" s="1"/>
  <c r="F682" i="2"/>
  <c r="F73" i="10"/>
  <c r="G73" i="10" s="1"/>
  <c r="F489" i="2"/>
  <c r="F37" i="23"/>
  <c r="G37" i="23" s="1"/>
  <c r="F56" i="2"/>
  <c r="F27" i="12"/>
  <c r="G27" i="12" s="1"/>
  <c r="F12" i="12"/>
  <c r="G12" i="12" s="1"/>
  <c r="F369" i="2"/>
  <c r="F46" i="21"/>
  <c r="G46" i="21" s="1"/>
  <c r="F496" i="2"/>
  <c r="F62" i="23"/>
  <c r="G62" i="23" s="1"/>
  <c r="F129" i="2"/>
  <c r="F694" i="2"/>
  <c r="F48" i="2"/>
  <c r="F47" i="2"/>
  <c r="F46" i="2"/>
  <c r="F45" i="2"/>
  <c r="F19" i="2"/>
  <c r="F18" i="2"/>
  <c r="F17" i="2"/>
  <c r="F13" i="2"/>
  <c r="F11" i="2"/>
  <c r="F10" i="2"/>
  <c r="F9" i="2"/>
  <c r="F8" i="2"/>
  <c r="F7" i="2"/>
  <c r="F6" i="2"/>
  <c r="F24" i="2"/>
  <c r="F626" i="2"/>
  <c r="F38" i="2"/>
  <c r="F37" i="2"/>
  <c r="F36" i="2"/>
  <c r="F468" i="2"/>
  <c r="F29" i="2"/>
  <c r="F28" i="2"/>
  <c r="F143" i="2"/>
  <c r="F142" i="2"/>
  <c r="F140" i="2"/>
  <c r="F139" i="2"/>
  <c r="F138" i="2"/>
  <c r="F202" i="2"/>
  <c r="F201" i="2"/>
  <c r="F174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548" i="2"/>
  <c r="F581" i="2"/>
  <c r="F579" i="2"/>
  <c r="F561" i="2"/>
  <c r="F559" i="2"/>
  <c r="F649" i="2"/>
  <c r="F648" i="2"/>
  <c r="F779" i="2"/>
  <c r="F822" i="2"/>
  <c r="F443" i="2"/>
  <c r="F442" i="2"/>
  <c r="F439" i="2"/>
  <c r="F438" i="2"/>
  <c r="F437" i="2"/>
  <c r="F436" i="2"/>
  <c r="F435" i="2"/>
  <c r="F21" i="2"/>
  <c r="F20" i="2"/>
  <c r="F14" i="2"/>
  <c r="F33" i="2"/>
  <c r="F51" i="2"/>
  <c r="F50" i="2"/>
  <c r="F49" i="2"/>
  <c r="F15" i="2"/>
  <c r="F154" i="2"/>
  <c r="F153" i="2"/>
  <c r="F149" i="2"/>
  <c r="F169" i="2"/>
  <c r="F165" i="2"/>
  <c r="F168" i="2"/>
  <c r="F167" i="2"/>
  <c r="F187" i="2"/>
  <c r="F219" i="2"/>
  <c r="F195" i="2"/>
  <c r="F194" i="2"/>
  <c r="F193" i="2"/>
  <c r="F191" i="2"/>
  <c r="F218" i="2"/>
  <c r="F179" i="2"/>
  <c r="F17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86" i="2"/>
  <c r="F49" i="10"/>
  <c r="G49" i="10" s="1"/>
  <c r="F61" i="23"/>
  <c r="G61" i="23" s="1"/>
  <c r="F501" i="2"/>
  <c r="F434" i="2"/>
  <c r="F26" i="21"/>
  <c r="G26" i="21" s="1"/>
  <c r="F9" i="21"/>
  <c r="G9" i="21" s="1"/>
  <c r="F509" i="2"/>
  <c r="F12" i="23"/>
  <c r="G12" i="23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3" i="2"/>
  <c r="F79" i="6"/>
  <c r="G79" i="6" s="1"/>
  <c r="F47" i="5"/>
  <c r="G47" i="5" s="1"/>
  <c r="F96" i="6"/>
  <c r="G96" i="6" s="1"/>
  <c r="F107" i="10"/>
  <c r="G107" i="10" s="1"/>
  <c r="L8" i="27"/>
  <c r="F841" i="2"/>
  <c r="F147" i="2"/>
  <c r="F40" i="11"/>
  <c r="G40" i="11" s="1"/>
  <c r="F99" i="6"/>
  <c r="G99" i="6" s="1"/>
  <c r="F107" i="11"/>
  <c r="G107" i="11" s="1"/>
  <c r="F51" i="11"/>
  <c r="G51" i="11" s="1"/>
  <c r="F503" i="2"/>
  <c r="F77" i="23"/>
  <c r="G77" i="23" s="1"/>
  <c r="F141" i="2"/>
  <c r="F66" i="20"/>
  <c r="G66" i="20" s="1"/>
  <c r="F54" i="2"/>
  <c r="F96" i="11"/>
  <c r="G96" i="11" s="1"/>
  <c r="F681" i="2"/>
  <c r="F81" i="11"/>
  <c r="G81" i="11" s="1"/>
  <c r="F75" i="23"/>
  <c r="G75" i="23" s="1"/>
  <c r="F491" i="2"/>
  <c r="F12" i="17"/>
  <c r="G12" i="17" s="1"/>
  <c r="F43" i="17"/>
  <c r="G43" i="17" s="1"/>
  <c r="F27" i="17"/>
  <c r="G27" i="17" s="1"/>
  <c r="F205" i="2"/>
  <c r="F504" i="2"/>
  <c r="F63" i="23"/>
  <c r="G63" i="23" s="1"/>
  <c r="F684" i="2"/>
  <c r="F59" i="10"/>
  <c r="G59" i="10" s="1"/>
  <c r="F742" i="2"/>
  <c r="L11" i="26"/>
  <c r="F34" i="20"/>
  <c r="G34" i="20" s="1"/>
  <c r="F9" i="20"/>
  <c r="G9" i="20" s="1"/>
  <c r="F26" i="2"/>
  <c r="F173" i="2"/>
  <c r="F39" i="17"/>
  <c r="G39" i="17" s="1"/>
  <c r="F31" i="21"/>
  <c r="G31" i="21" s="1"/>
  <c r="F65" i="6"/>
  <c r="G65" i="6" s="1"/>
  <c r="F15" i="22"/>
  <c r="G15" i="22" s="1"/>
  <c r="F37" i="6"/>
  <c r="G37" i="6" s="1"/>
  <c r="F92" i="11"/>
  <c r="G92" i="11" s="1"/>
  <c r="F48" i="7"/>
  <c r="G48" i="7" s="1"/>
  <c r="F16" i="21"/>
  <c r="G16" i="21" s="1"/>
  <c r="F51" i="6"/>
  <c r="G51" i="6" s="1"/>
  <c r="F124" i="6"/>
  <c r="G124" i="6" s="1"/>
  <c r="F9" i="6"/>
  <c r="G9" i="6" s="1"/>
  <c r="F110" i="6"/>
  <c r="G110" i="6" s="1"/>
  <c r="F21" i="5"/>
  <c r="G21" i="5" s="1"/>
  <c r="F42" i="25"/>
  <c r="G42" i="25" s="1"/>
  <c r="F9" i="25"/>
  <c r="G9" i="25" s="1"/>
  <c r="F34" i="5"/>
  <c r="G34" i="5" s="1"/>
  <c r="F132" i="7"/>
  <c r="G132" i="7" s="1"/>
  <c r="F116" i="7"/>
  <c r="G116" i="7" s="1"/>
  <c r="F23" i="6"/>
  <c r="G23" i="6" s="1"/>
  <c r="F95" i="6"/>
  <c r="G95" i="6" s="1"/>
  <c r="F29" i="22"/>
  <c r="G29" i="22" s="1"/>
  <c r="F12" i="2"/>
  <c r="F138" i="6"/>
  <c r="G138" i="6" s="1"/>
  <c r="F20" i="20"/>
  <c r="G20" i="20" s="1"/>
  <c r="F515" i="2"/>
  <c r="F60" i="23"/>
  <c r="G60" i="23" s="1"/>
  <c r="F441" i="2"/>
  <c r="F10" i="21"/>
  <c r="G10" i="21" s="1"/>
  <c r="F27" i="21"/>
  <c r="G27" i="21" s="1"/>
  <c r="G47" i="38"/>
  <c r="F36" i="20"/>
  <c r="G36" i="20" s="1"/>
  <c r="F44" i="2"/>
  <c r="F24" i="17"/>
  <c r="G24" i="17" s="1"/>
  <c r="F10" i="17"/>
  <c r="G10" i="17" s="1"/>
  <c r="F177" i="2"/>
  <c r="F40" i="17"/>
  <c r="G40" i="17" s="1"/>
  <c r="G112" i="38"/>
  <c r="F741" i="2"/>
  <c r="L10" i="26"/>
  <c r="F11" i="23"/>
  <c r="G11" i="23" s="1"/>
  <c r="F506" i="2"/>
  <c r="F35" i="23"/>
  <c r="G35" i="23" s="1"/>
  <c r="F507" i="2"/>
  <c r="F203" i="2"/>
  <c r="F25" i="17"/>
  <c r="G25" i="17" s="1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F36" i="23"/>
  <c r="G36" i="23" s="1"/>
  <c r="F20" i="23"/>
  <c r="G20" i="23" s="1"/>
  <c r="F498" i="2"/>
  <c r="F512" i="2"/>
  <c r="F15" i="23"/>
  <c r="G15" i="23" s="1"/>
  <c r="G60" i="38"/>
  <c r="F499" i="2"/>
  <c r="F55" i="23"/>
  <c r="G55" i="23" s="1"/>
  <c r="F11" i="17"/>
  <c r="G11" i="17" s="1"/>
  <c r="F42" i="17"/>
  <c r="G42" i="17" s="1"/>
  <c r="F26" i="17"/>
  <c r="G26" i="17" s="1"/>
  <c r="F212" i="2"/>
  <c r="F511" i="2"/>
  <c r="F76" i="23"/>
  <c r="G76" i="23" s="1"/>
  <c r="F32" i="2"/>
  <c r="F31" i="2"/>
  <c r="F42" i="2"/>
  <c r="F16" i="2"/>
  <c r="F58" i="2"/>
  <c r="F40" i="2"/>
  <c r="G114" i="38" l="1"/>
  <c r="G20" i="38"/>
  <c r="G119" i="38"/>
  <c r="G53" i="38"/>
  <c r="G45" i="38"/>
  <c r="L12" i="26"/>
  <c r="F764" i="2"/>
  <c r="G23" i="38"/>
  <c r="S43" i="26"/>
  <c r="W43" i="26" s="1"/>
  <c r="S29" i="26"/>
  <c r="W29" i="26" s="1"/>
  <c r="S44" i="26"/>
  <c r="W44" i="26" s="1"/>
  <c r="S28" i="26"/>
  <c r="W28" i="26" s="1"/>
  <c r="S39" i="26"/>
  <c r="W39" i="26" s="1"/>
  <c r="S36" i="26"/>
  <c r="W36" i="26" s="1"/>
  <c r="S31" i="26"/>
  <c r="W31" i="26" s="1"/>
  <c r="S37" i="26"/>
  <c r="W37" i="26" s="1"/>
  <c r="S41" i="26"/>
  <c r="W41" i="26" s="1"/>
  <c r="S32" i="26"/>
  <c r="W32" i="26" s="1"/>
  <c r="S27" i="26"/>
  <c r="W27" i="26" s="1"/>
  <c r="S47" i="26"/>
  <c r="W47" i="26" s="1"/>
  <c r="S34" i="26"/>
  <c r="W34" i="26" s="1"/>
  <c r="S25" i="26"/>
  <c r="W25" i="26" s="1"/>
  <c r="S35" i="26"/>
  <c r="W35" i="26" s="1"/>
  <c r="S40" i="26"/>
  <c r="W40" i="26" s="1"/>
  <c r="S24" i="26"/>
  <c r="W24" i="26" s="1"/>
  <c r="S42" i="26"/>
  <c r="W42" i="26" s="1"/>
  <c r="S26" i="26"/>
  <c r="W26" i="26" s="1"/>
  <c r="S33" i="26"/>
  <c r="W33" i="26" s="1"/>
  <c r="S38" i="26"/>
  <c r="W38" i="26" s="1"/>
  <c r="S30" i="26"/>
  <c r="W30" i="26" s="1"/>
  <c r="S46" i="26"/>
  <c r="W46" i="26" s="1"/>
  <c r="S45" i="26"/>
  <c r="W45" i="26" s="1"/>
  <c r="G56" i="38"/>
  <c r="G89" i="38"/>
  <c r="G83" i="38"/>
  <c r="G84" i="38"/>
  <c r="G18" i="38"/>
  <c r="G30" i="38"/>
  <c r="G88" i="38"/>
  <c r="G35" i="38"/>
  <c r="G57" i="38"/>
  <c r="G46" i="38"/>
  <c r="F128" i="29"/>
  <c r="I227" i="1"/>
  <c r="F30" i="2"/>
  <c r="F33" i="20"/>
  <c r="G33" i="20" s="1"/>
  <c r="G86" i="38"/>
  <c r="G36" i="38"/>
  <c r="G19" i="38"/>
  <c r="G50" i="38"/>
  <c r="G85" i="38"/>
  <c r="G15" i="38"/>
  <c r="G113" i="38"/>
  <c r="G104" i="38"/>
  <c r="G63" i="20"/>
  <c r="G120" i="38"/>
  <c r="G21" i="38"/>
  <c r="G16" i="38"/>
  <c r="F517" i="2"/>
  <c r="F38" i="23"/>
  <c r="G38" i="23" s="1"/>
  <c r="G117" i="38" s="1"/>
  <c r="F56" i="23"/>
  <c r="G56" i="23" s="1"/>
  <c r="G122" i="38"/>
  <c r="G22" i="38"/>
  <c r="G110" i="38"/>
  <c r="F765" i="2"/>
  <c r="L13" i="26"/>
  <c r="T46" i="26" s="1"/>
  <c r="G51" i="38"/>
  <c r="G14" i="38"/>
  <c r="G90" i="38"/>
  <c r="G111" i="38"/>
  <c r="F41" i="2"/>
  <c r="F35" i="20"/>
  <c r="G35" i="20" s="1"/>
  <c r="G100" i="38"/>
  <c r="G16" i="20"/>
  <c r="G24" i="38"/>
  <c r="G54" i="38"/>
  <c r="G26" i="38"/>
  <c r="G17" i="38"/>
  <c r="G58" i="38"/>
  <c r="G25" i="38"/>
  <c r="G99" i="38"/>
  <c r="G6" i="20"/>
  <c r="F833" i="2"/>
  <c r="G101" i="38" l="1"/>
  <c r="S6" i="26"/>
  <c r="W6" i="26" s="1"/>
  <c r="S9" i="26"/>
  <c r="W9" i="26" s="1"/>
  <c r="S12" i="26"/>
  <c r="W12" i="26" s="1"/>
  <c r="S8" i="26"/>
  <c r="W8" i="26" s="1"/>
  <c r="S13" i="26"/>
  <c r="W13" i="26" s="1"/>
  <c r="S14" i="26"/>
  <c r="W14" i="26" s="1"/>
  <c r="S7" i="26"/>
  <c r="W7" i="26" s="1"/>
  <c r="S11" i="26"/>
  <c r="W11" i="26" s="1"/>
  <c r="S10" i="26"/>
  <c r="W10" i="26" s="1"/>
  <c r="T9" i="26"/>
  <c r="T38" i="26"/>
  <c r="Z38" i="26" s="1"/>
  <c r="AA38" i="26" s="1"/>
  <c r="T27" i="26"/>
  <c r="Z27" i="26" s="1"/>
  <c r="AA27" i="26" s="1"/>
  <c r="S17" i="26"/>
  <c r="W17" i="26" s="1"/>
  <c r="S18" i="26"/>
  <c r="W18" i="26" s="1"/>
  <c r="T37" i="26"/>
  <c r="Z37" i="26" s="1"/>
  <c r="AA37" i="26" s="1"/>
  <c r="T10" i="26"/>
  <c r="T42" i="26"/>
  <c r="Z42" i="26" s="1"/>
  <c r="AA42" i="26" s="1"/>
  <c r="T34" i="26"/>
  <c r="Z34" i="26" s="1"/>
  <c r="AA34" i="26" s="1"/>
  <c r="T17" i="26"/>
  <c r="T24" i="26"/>
  <c r="Z24" i="26" s="1"/>
  <c r="AA24" i="26" s="1"/>
  <c r="T32" i="26"/>
  <c r="Z32" i="26" s="1"/>
  <c r="AA32" i="26" s="1"/>
  <c r="T7" i="26"/>
  <c r="S22" i="26"/>
  <c r="W22" i="26" s="1"/>
  <c r="T28" i="26"/>
  <c r="Z28" i="26" s="1"/>
  <c r="AA28" i="26" s="1"/>
  <c r="T21" i="26"/>
  <c r="T16" i="26"/>
  <c r="T22" i="26"/>
  <c r="T8" i="26"/>
  <c r="S20" i="26"/>
  <c r="W20" i="26" s="1"/>
  <c r="S21" i="26"/>
  <c r="W21" i="26" s="1"/>
  <c r="T40" i="26"/>
  <c r="Z40" i="26" s="1"/>
  <c r="AA40" i="26" s="1"/>
  <c r="T43" i="26"/>
  <c r="Z43" i="26" s="1"/>
  <c r="AA43" i="26" s="1"/>
  <c r="T6" i="26"/>
  <c r="T26" i="26"/>
  <c r="Z26" i="26" s="1"/>
  <c r="AA26" i="26" s="1"/>
  <c r="T20" i="26"/>
  <c r="T23" i="26"/>
  <c r="T30" i="26"/>
  <c r="Z30" i="26" s="1"/>
  <c r="AA30" i="26" s="1"/>
  <c r="F104" i="38"/>
  <c r="I173" i="1"/>
  <c r="F104" i="29"/>
  <c r="T41" i="26"/>
  <c r="Z41" i="26" s="1"/>
  <c r="AA41" i="26" s="1"/>
  <c r="T44" i="26"/>
  <c r="Z44" i="26" s="1"/>
  <c r="AA44" i="26" s="1"/>
  <c r="S16" i="26"/>
  <c r="W16" i="26" s="1"/>
  <c r="F99" i="29"/>
  <c r="F99" i="38"/>
  <c r="I168" i="1"/>
  <c r="F100" i="38"/>
  <c r="I169" i="1"/>
  <c r="F100" i="29"/>
  <c r="T11" i="26"/>
  <c r="Z46" i="26"/>
  <c r="AA46" i="26" s="1"/>
  <c r="T15" i="26"/>
  <c r="T36" i="26"/>
  <c r="Z36" i="26" s="1"/>
  <c r="AA36" i="26" s="1"/>
  <c r="F518" i="2"/>
  <c r="F58" i="23"/>
  <c r="G58" i="23" s="1"/>
  <c r="G118" i="38" s="1"/>
  <c r="T39" i="26"/>
  <c r="Z39" i="26" s="1"/>
  <c r="AA39" i="26" s="1"/>
  <c r="T13" i="26"/>
  <c r="T19" i="26"/>
  <c r="T29" i="26"/>
  <c r="Z29" i="26" s="1"/>
  <c r="AA29" i="26" s="1"/>
  <c r="T47" i="26"/>
  <c r="Z47" i="26" s="1"/>
  <c r="AA47" i="26" s="1"/>
  <c r="T12" i="26"/>
  <c r="S23" i="26"/>
  <c r="W23" i="26" s="1"/>
  <c r="Z23" i="26" s="1"/>
  <c r="AA23" i="26" s="1"/>
  <c r="T14" i="26"/>
  <c r="T33" i="26"/>
  <c r="Z33" i="26" s="1"/>
  <c r="AA33" i="26" s="1"/>
  <c r="T18" i="26"/>
  <c r="T45" i="26"/>
  <c r="Z45" i="26" s="1"/>
  <c r="AA45" i="26" s="1"/>
  <c r="T35" i="26"/>
  <c r="Z35" i="26" s="1"/>
  <c r="AA35" i="26" s="1"/>
  <c r="T25" i="26"/>
  <c r="Z25" i="26" s="1"/>
  <c r="AA25" i="26" s="1"/>
  <c r="T31" i="26"/>
  <c r="Z31" i="26" s="1"/>
  <c r="AA31" i="26" s="1"/>
  <c r="S19" i="26"/>
  <c r="W19" i="26" s="1"/>
  <c r="S15" i="26"/>
  <c r="W15" i="26" s="1"/>
  <c r="F830" i="2"/>
  <c r="C15" i="36"/>
  <c r="F520" i="2"/>
  <c r="Z16" i="26" l="1"/>
  <c r="AA16" i="26" s="1"/>
  <c r="Z21" i="26"/>
  <c r="AA21" i="26" s="1"/>
  <c r="E150" i="29" s="1"/>
  <c r="Z20" i="26"/>
  <c r="AA20" i="26" s="1"/>
  <c r="E39" i="26" s="1"/>
  <c r="Z10" i="26"/>
  <c r="AA10" i="26" s="1"/>
  <c r="E29" i="26" s="1"/>
  <c r="Z11" i="26"/>
  <c r="AA11" i="26" s="1"/>
  <c r="D237" i="1" s="1"/>
  <c r="Z7" i="26"/>
  <c r="AA7" i="26" s="1"/>
  <c r="E136" i="29" s="1"/>
  <c r="I31" i="26"/>
  <c r="G238" i="1"/>
  <c r="G141" i="29"/>
  <c r="G146" i="29"/>
  <c r="I36" i="26"/>
  <c r="G243" i="1"/>
  <c r="E155" i="29"/>
  <c r="D252" i="1"/>
  <c r="E45" i="26"/>
  <c r="I29" i="26"/>
  <c r="G139" i="29"/>
  <c r="G236" i="1"/>
  <c r="G155" i="29"/>
  <c r="I45" i="26"/>
  <c r="G252" i="1"/>
  <c r="G249" i="1"/>
  <c r="G152" i="29"/>
  <c r="I42" i="26"/>
  <c r="G148" i="29"/>
  <c r="G245" i="1"/>
  <c r="I38" i="26"/>
  <c r="G142" i="29"/>
  <c r="G239" i="1"/>
  <c r="I32" i="26"/>
  <c r="I33" i="26"/>
  <c r="G143" i="29"/>
  <c r="G240" i="1"/>
  <c r="I41" i="26"/>
  <c r="G151" i="29"/>
  <c r="G248" i="1"/>
  <c r="I39" i="26"/>
  <c r="G149" i="29"/>
  <c r="G246" i="1"/>
  <c r="D251" i="1"/>
  <c r="E44" i="26"/>
  <c r="E154" i="29"/>
  <c r="E153" i="29"/>
  <c r="E43" i="26"/>
  <c r="D250" i="1"/>
  <c r="G244" i="1"/>
  <c r="G147" i="29"/>
  <c r="I37" i="26"/>
  <c r="I35" i="26"/>
  <c r="G242" i="1"/>
  <c r="G145" i="29"/>
  <c r="D236" i="1"/>
  <c r="C19" i="36"/>
  <c r="F831" i="2"/>
  <c r="I43" i="26"/>
  <c r="G250" i="1"/>
  <c r="G153" i="29"/>
  <c r="I40" i="26"/>
  <c r="G150" i="29"/>
  <c r="G247" i="1"/>
  <c r="I30" i="26"/>
  <c r="G140" i="29"/>
  <c r="G237" i="1"/>
  <c r="Z14" i="26"/>
  <c r="AA14" i="26" s="1"/>
  <c r="I28" i="26"/>
  <c r="G235" i="1"/>
  <c r="G138" i="29"/>
  <c r="G137" i="29"/>
  <c r="G234" i="1"/>
  <c r="I27" i="26"/>
  <c r="Z13" i="26"/>
  <c r="AA13" i="26" s="1"/>
  <c r="L15" i="36"/>
  <c r="J15" i="36"/>
  <c r="O15" i="36" s="1"/>
  <c r="K15" i="36"/>
  <c r="G154" i="29"/>
  <c r="G251" i="1"/>
  <c r="I44" i="26"/>
  <c r="Z8" i="26"/>
  <c r="AA8" i="26" s="1"/>
  <c r="I26" i="26"/>
  <c r="G233" i="1"/>
  <c r="G136" i="29"/>
  <c r="Z18" i="26"/>
  <c r="AA18" i="26" s="1"/>
  <c r="Z12" i="26"/>
  <c r="AA12" i="26" s="1"/>
  <c r="F519" i="2"/>
  <c r="F16" i="23"/>
  <c r="G16" i="23" s="1"/>
  <c r="G135" i="29"/>
  <c r="I25" i="26"/>
  <c r="G232" i="1"/>
  <c r="Z17" i="26"/>
  <c r="AA17" i="26" s="1"/>
  <c r="Z9" i="26"/>
  <c r="AA9" i="26" s="1"/>
  <c r="E42" i="26"/>
  <c r="E152" i="29"/>
  <c r="D249" i="1"/>
  <c r="Z22" i="26"/>
  <c r="AA22" i="26" s="1"/>
  <c r="Z6" i="26"/>
  <c r="AA6" i="26" s="1"/>
  <c r="G241" i="1"/>
  <c r="G144" i="29"/>
  <c r="I34" i="26"/>
  <c r="E35" i="26"/>
  <c r="D242" i="1"/>
  <c r="E145" i="29"/>
  <c r="Z15" i="26"/>
  <c r="AA15" i="26" s="1"/>
  <c r="Z19" i="26"/>
  <c r="AA19" i="26" s="1"/>
  <c r="E139" i="29" l="1"/>
  <c r="E40" i="26"/>
  <c r="D247" i="1"/>
  <c r="E140" i="29"/>
  <c r="E149" i="29"/>
  <c r="D233" i="1"/>
  <c r="E26" i="26"/>
  <c r="E30" i="26"/>
  <c r="D246" i="1"/>
  <c r="E27" i="26"/>
  <c r="D234" i="1"/>
  <c r="E137" i="29"/>
  <c r="E33" i="26"/>
  <c r="D240" i="1"/>
  <c r="E143" i="29"/>
  <c r="L19" i="36"/>
  <c r="K19" i="36"/>
  <c r="J19" i="36"/>
  <c r="O19" i="36" s="1"/>
  <c r="Q15" i="36"/>
  <c r="E135" i="29"/>
  <c r="E25" i="26"/>
  <c r="D232" i="1"/>
  <c r="D238" i="1"/>
  <c r="E31" i="26"/>
  <c r="E141" i="29"/>
  <c r="D239" i="1"/>
  <c r="E32" i="26"/>
  <c r="E142" i="29"/>
  <c r="E138" i="29"/>
  <c r="E28" i="26"/>
  <c r="D235" i="1"/>
  <c r="E36" i="26"/>
  <c r="E146" i="29"/>
  <c r="D243" i="1"/>
  <c r="E37" i="26"/>
  <c r="E147" i="29"/>
  <c r="D244" i="1"/>
  <c r="G116" i="38"/>
  <c r="D245" i="1"/>
  <c r="E38" i="26"/>
  <c r="E148" i="29"/>
  <c r="E34" i="26"/>
  <c r="D241" i="1"/>
  <c r="E144" i="29"/>
  <c r="D248" i="1"/>
  <c r="E41" i="26"/>
  <c r="E151" i="29"/>
  <c r="Q19" i="36" l="1"/>
  <c r="F802" i="2"/>
  <c r="F832" i="2"/>
  <c r="F812" i="2"/>
  <c r="F797" i="2"/>
  <c r="F773" i="2"/>
  <c r="F34" i="12" l="1"/>
  <c r="G34" i="12" s="1"/>
  <c r="F17" i="15"/>
  <c r="G17" i="15" s="1"/>
  <c r="F56" i="11"/>
  <c r="G56" i="11" s="1"/>
  <c r="F15" i="18"/>
  <c r="G15" i="18" s="1"/>
  <c r="F31" i="15"/>
  <c r="G31" i="15" s="1"/>
  <c r="F55" i="12"/>
  <c r="G55" i="12" s="1"/>
  <c r="F81" i="18"/>
  <c r="G81" i="18" s="1"/>
  <c r="F48" i="16"/>
  <c r="G48" i="16" s="1"/>
  <c r="F16" i="14"/>
  <c r="G16" i="14" s="1"/>
  <c r="F737" i="2"/>
  <c r="F49" i="18"/>
  <c r="G49" i="18" s="1"/>
  <c r="F148" i="15"/>
  <c r="G148" i="15" s="1"/>
  <c r="F58" i="18"/>
  <c r="G58" i="18" s="1"/>
  <c r="F17" i="16"/>
  <c r="G17" i="16" s="1"/>
  <c r="F78" i="16"/>
  <c r="G78" i="16" s="1"/>
  <c r="F68" i="11"/>
  <c r="G68" i="11" s="1"/>
  <c r="F123" i="15"/>
  <c r="G123" i="15" s="1"/>
  <c r="F59" i="16"/>
  <c r="G59" i="16" s="1"/>
  <c r="F100" i="15"/>
  <c r="G100" i="15" s="1"/>
  <c r="F26" i="18"/>
  <c r="G26" i="18" s="1"/>
  <c r="F18" i="12"/>
  <c r="G18" i="12" s="1"/>
  <c r="F16" i="25"/>
  <c r="G16" i="25" s="1"/>
  <c r="F17" i="17"/>
  <c r="G17" i="17" s="1"/>
  <c r="F85" i="15"/>
  <c r="G85" i="15" s="1"/>
  <c r="F31" i="25"/>
  <c r="G31" i="25" s="1"/>
  <c r="F63" i="3"/>
  <c r="G63" i="3" s="1"/>
  <c r="F36" i="3"/>
  <c r="G36" i="3" s="1"/>
  <c r="F45" i="11"/>
  <c r="G45" i="11" s="1"/>
  <c r="F48" i="15"/>
  <c r="G48" i="15" s="1"/>
  <c r="F113" i="15"/>
  <c r="G113" i="15" s="1"/>
  <c r="F32" i="17"/>
  <c r="G32" i="17" s="1"/>
  <c r="F44" i="12"/>
  <c r="G44" i="12" s="1"/>
  <c r="F34" i="11"/>
  <c r="G34" i="11" s="1"/>
  <c r="F18" i="11"/>
  <c r="G18" i="11" s="1"/>
  <c r="F37" i="18"/>
  <c r="G37" i="18" s="1"/>
  <c r="F61" i="15"/>
  <c r="G61" i="15" s="1"/>
  <c r="F61" i="25"/>
  <c r="G61" i="25" s="1"/>
  <c r="F49" i="25"/>
  <c r="G49" i="25" s="1"/>
  <c r="F70" i="18"/>
  <c r="G70" i="18" s="1"/>
  <c r="F54" i="3"/>
  <c r="G54" i="3" s="1"/>
  <c r="F76" i="20"/>
  <c r="G76" i="20" s="1"/>
  <c r="F74" i="15"/>
  <c r="G74" i="15" s="1"/>
  <c r="F135" i="15"/>
  <c r="G135" i="15" s="1"/>
  <c r="F48" i="17"/>
  <c r="G48" i="17" s="1"/>
  <c r="F112" i="11"/>
  <c r="G112" i="11" s="1"/>
  <c r="F33" i="16"/>
  <c r="G33" i="16" s="1"/>
  <c r="F29" i="25"/>
  <c r="G29" i="25" s="1"/>
  <c r="F791" i="2"/>
  <c r="F47" i="25"/>
  <c r="G47" i="25" s="1"/>
  <c r="F60" i="25"/>
  <c r="G60" i="25" s="1"/>
  <c r="F45" i="3"/>
  <c r="G45" i="3" s="1"/>
  <c r="F816" i="2"/>
  <c r="F32" i="25"/>
  <c r="G32" i="25" s="1"/>
  <c r="F50" i="25"/>
  <c r="G50" i="25" s="1"/>
  <c r="F31" i="6"/>
  <c r="G31" i="6" s="1"/>
  <c r="F38" i="14"/>
  <c r="G38" i="14" s="1"/>
  <c r="F27" i="10"/>
  <c r="G27" i="10" s="1"/>
  <c r="F106" i="20"/>
  <c r="G106" i="20" s="1"/>
  <c r="F122" i="7"/>
  <c r="G122" i="7" s="1"/>
  <c r="F101" i="11"/>
  <c r="G101" i="11" s="1"/>
  <c r="F59" i="14"/>
  <c r="G59" i="14" s="1"/>
  <c r="F59" i="6"/>
  <c r="G59" i="6" s="1"/>
  <c r="F146" i="6"/>
  <c r="G146" i="6" s="1"/>
  <c r="F95" i="7"/>
  <c r="G95" i="7" s="1"/>
  <c r="F88" i="10"/>
  <c r="G88" i="10" s="1"/>
  <c r="F17" i="8"/>
  <c r="G17" i="8" s="1"/>
  <c r="F56" i="7"/>
  <c r="G56" i="7" s="1"/>
  <c r="F69" i="7"/>
  <c r="G69" i="7" s="1"/>
  <c r="F138" i="7"/>
  <c r="G138" i="7" s="1"/>
  <c r="F54" i="9"/>
  <c r="G54" i="9" s="1"/>
  <c r="F40" i="10"/>
  <c r="G40" i="10" s="1"/>
  <c r="F26" i="14"/>
  <c r="G26" i="14" s="1"/>
  <c r="F16" i="9"/>
  <c r="G16" i="9" s="1"/>
  <c r="F104" i="6"/>
  <c r="G104" i="6" s="1"/>
  <c r="F41" i="5"/>
  <c r="G41" i="5" s="1"/>
  <c r="F111" i="10"/>
  <c r="G111" i="10" s="1"/>
  <c r="F77" i="10"/>
  <c r="G77" i="10" s="1"/>
  <c r="F25" i="13"/>
  <c r="G25" i="13" s="1"/>
  <c r="F786" i="2"/>
  <c r="F15" i="5"/>
  <c r="G15" i="5" s="1"/>
  <c r="F45" i="6"/>
  <c r="G45" i="6" s="1"/>
  <c r="F42" i="20"/>
  <c r="G42" i="20" s="1"/>
  <c r="F108" i="7"/>
  <c r="G108" i="7" s="1"/>
  <c r="F53" i="20"/>
  <c r="G53" i="20" s="1"/>
  <c r="F16" i="7"/>
  <c r="G16" i="7" s="1"/>
  <c r="F42" i="7"/>
  <c r="G42" i="7" s="1"/>
  <c r="F41" i="9"/>
  <c r="G41" i="9" s="1"/>
  <c r="F67" i="12"/>
  <c r="G67" i="12" s="1"/>
  <c r="F13" i="13"/>
  <c r="G13" i="13" s="1"/>
  <c r="F48" i="14"/>
  <c r="G48" i="14" s="1"/>
  <c r="F89" i="6"/>
  <c r="G89" i="6" s="1"/>
  <c r="F99" i="10"/>
  <c r="G99" i="10" s="1"/>
  <c r="F15" i="10"/>
  <c r="G15" i="10" s="1"/>
  <c r="F17" i="25"/>
  <c r="G17" i="25" s="1"/>
  <c r="F28" i="9"/>
  <c r="G28" i="9" s="1"/>
  <c r="F17" i="6"/>
  <c r="G17" i="6" s="1"/>
  <c r="F63" i="10"/>
  <c r="G63" i="10" s="1"/>
  <c r="F85" i="11"/>
  <c r="G85" i="11" s="1"/>
  <c r="F73" i="6"/>
  <c r="G73" i="6" s="1"/>
  <c r="F96" i="20"/>
  <c r="G96" i="20" s="1"/>
  <c r="F77" i="12"/>
  <c r="G77" i="12" s="1"/>
  <c r="F132" i="6"/>
  <c r="G132" i="6" s="1"/>
  <c r="F54" i="5"/>
  <c r="G54" i="5" s="1"/>
  <c r="F53" i="10"/>
  <c r="G53" i="10" s="1"/>
  <c r="F29" i="7"/>
  <c r="G29" i="7" s="1"/>
  <c r="F118" i="6"/>
  <c r="G118" i="6" s="1"/>
  <c r="F28" i="5"/>
  <c r="G28" i="5" s="1"/>
  <c r="F117" i="20"/>
  <c r="G117" i="20" s="1"/>
  <c r="F82" i="7"/>
  <c r="G82" i="7" s="1"/>
  <c r="F33" i="25"/>
  <c r="G33" i="25" s="1"/>
  <c r="F73" i="3"/>
  <c r="G73" i="3" s="1"/>
  <c r="F51" i="25"/>
  <c r="G51" i="25" s="1"/>
  <c r="F818" i="2"/>
  <c r="F67" i="23"/>
  <c r="G67" i="23" s="1"/>
  <c r="F810" i="2"/>
  <c r="F72" i="3"/>
  <c r="G72" i="3" s="1"/>
  <c r="F15" i="24"/>
  <c r="G15" i="24" s="1"/>
  <c r="F20" i="21"/>
  <c r="G20" i="21" s="1"/>
  <c r="F44" i="23"/>
  <c r="G44" i="23" s="1"/>
  <c r="F48" i="25"/>
  <c r="G48" i="25" s="1"/>
  <c r="F35" i="21"/>
  <c r="G35" i="21" s="1"/>
  <c r="F30" i="25"/>
  <c r="G30" i="25" s="1"/>
  <c r="F24" i="23"/>
  <c r="G24" i="23" s="1"/>
  <c r="F51" i="21"/>
  <c r="G51" i="21" s="1"/>
  <c r="F19" i="22"/>
  <c r="G19" i="22" s="1"/>
  <c r="F81" i="23"/>
  <c r="G81" i="23" s="1"/>
  <c r="F33" i="22"/>
  <c r="G33" i="22" s="1"/>
  <c r="G109" i="20" l="1"/>
  <c r="I109" i="38"/>
  <c r="I17" i="38"/>
  <c r="G6" i="6"/>
  <c r="I102" i="38"/>
  <c r="G45" i="20"/>
  <c r="G19" i="14"/>
  <c r="I68" i="38"/>
  <c r="I57" i="38"/>
  <c r="G88" i="11"/>
  <c r="G49" i="15"/>
  <c r="I75" i="38"/>
  <c r="G77" i="15"/>
  <c r="I77" i="38"/>
  <c r="I82" i="38"/>
  <c r="G138" i="15"/>
  <c r="I117" i="38"/>
  <c r="G29" i="23"/>
  <c r="I14" i="38"/>
  <c r="G18" i="5"/>
  <c r="I39" i="38"/>
  <c r="G19" i="9"/>
  <c r="G98" i="7"/>
  <c r="I34" i="38"/>
  <c r="G30" i="10"/>
  <c r="I44" i="38"/>
  <c r="I35" i="38"/>
  <c r="G111" i="7"/>
  <c r="I121" i="38"/>
  <c r="G20" i="25"/>
  <c r="I93" i="38"/>
  <c r="G29" i="18"/>
  <c r="I88" i="38"/>
  <c r="G6" i="17"/>
  <c r="G40" i="18"/>
  <c r="I94" i="38"/>
  <c r="I113" i="38"/>
  <c r="G6" i="22"/>
  <c r="I110" i="38"/>
  <c r="G6" i="21"/>
  <c r="I24" i="38"/>
  <c r="G107" i="6"/>
  <c r="I101" i="38"/>
  <c r="G26" i="20"/>
  <c r="I41" i="38"/>
  <c r="G44" i="9"/>
  <c r="G99" i="20"/>
  <c r="I108" i="38"/>
  <c r="I84" i="38"/>
  <c r="G20" i="16"/>
  <c r="I51" i="38"/>
  <c r="G6" i="11"/>
  <c r="I120" i="38"/>
  <c r="G6" i="25"/>
  <c r="I115" i="38"/>
  <c r="G6" i="24"/>
  <c r="G19" i="7"/>
  <c r="I28" i="38"/>
  <c r="I42" i="38"/>
  <c r="G6" i="10"/>
  <c r="I19" i="38"/>
  <c r="G34" i="6"/>
  <c r="I36" i="38"/>
  <c r="G125" i="7"/>
  <c r="I43" i="38"/>
  <c r="G18" i="10"/>
  <c r="I58" i="38"/>
  <c r="G104" i="11"/>
  <c r="G21" i="11"/>
  <c r="I52" i="38"/>
  <c r="I59" i="38"/>
  <c r="G6" i="12"/>
  <c r="I67" i="38"/>
  <c r="G6" i="14"/>
  <c r="I116" i="38"/>
  <c r="G8" i="23"/>
  <c r="G66" i="3"/>
  <c r="I12" i="38"/>
  <c r="I45" i="38"/>
  <c r="G43" i="10"/>
  <c r="I49" i="38"/>
  <c r="G91" i="10"/>
  <c r="G6" i="5"/>
  <c r="I13" i="38"/>
  <c r="G59" i="7"/>
  <c r="I31" i="38"/>
  <c r="I69" i="38"/>
  <c r="G29" i="14"/>
  <c r="I90" i="38"/>
  <c r="G35" i="17"/>
  <c r="I61" i="38"/>
  <c r="G37" i="12"/>
  <c r="G18" i="18"/>
  <c r="I92" i="38"/>
  <c r="I86" i="38"/>
  <c r="G36" i="16"/>
  <c r="I16" i="38"/>
  <c r="G44" i="5"/>
  <c r="I22" i="38"/>
  <c r="G76" i="6"/>
  <c r="I30" i="38"/>
  <c r="G45" i="7"/>
  <c r="I18" i="38"/>
  <c r="G20" i="6"/>
  <c r="I81" i="38"/>
  <c r="G126" i="15"/>
  <c r="I89" i="38"/>
  <c r="G20" i="17"/>
  <c r="I78" i="38"/>
  <c r="G90" i="15"/>
  <c r="G73" i="18"/>
  <c r="I97" i="38"/>
  <c r="I119" i="38"/>
  <c r="G72" i="23"/>
  <c r="I118" i="38"/>
  <c r="G49" i="23"/>
  <c r="I25" i="38"/>
  <c r="G121" i="6"/>
  <c r="I70" i="38"/>
  <c r="G41" i="14"/>
  <c r="I66" i="38"/>
  <c r="G16" i="13"/>
  <c r="G6" i="8"/>
  <c r="I37" i="38"/>
  <c r="G66" i="15"/>
  <c r="I76" i="38"/>
  <c r="G103" i="15"/>
  <c r="I79" i="38"/>
  <c r="I87" i="38"/>
  <c r="G50" i="16"/>
  <c r="I62" i="38"/>
  <c r="G47" i="12"/>
  <c r="I64" i="38"/>
  <c r="G70" i="12"/>
  <c r="I65" i="38"/>
  <c r="G6" i="13"/>
  <c r="I47" i="38"/>
  <c r="G66" i="10"/>
  <c r="I48" i="38"/>
  <c r="G80" i="10"/>
  <c r="G71" i="20"/>
  <c r="I105" i="38"/>
  <c r="I74" i="38"/>
  <c r="G34" i="15"/>
  <c r="G116" i="15"/>
  <c r="I80" i="38"/>
  <c r="I73" i="38"/>
  <c r="G20" i="15"/>
  <c r="I112" i="38"/>
  <c r="G39" i="21"/>
  <c r="I107" i="38"/>
  <c r="G87" i="20"/>
  <c r="I63" i="38"/>
  <c r="G58" i="12"/>
  <c r="I50" i="38"/>
  <c r="G102" i="10"/>
  <c r="I33" i="38"/>
  <c r="G85" i="7"/>
  <c r="G48" i="3"/>
  <c r="I10" i="38"/>
  <c r="I53" i="38"/>
  <c r="G37" i="11"/>
  <c r="I55" i="38"/>
  <c r="G59" i="11"/>
  <c r="I91" i="38"/>
  <c r="G6" i="18"/>
  <c r="I114" i="38"/>
  <c r="G22" i="22"/>
  <c r="I21" i="38"/>
  <c r="G62" i="6"/>
  <c r="I40" i="38"/>
  <c r="G31" i="9"/>
  <c r="I15" i="38"/>
  <c r="G31" i="5"/>
  <c r="I26" i="38"/>
  <c r="G135" i="6"/>
  <c r="I9" i="38"/>
  <c r="G39" i="3"/>
  <c r="G61" i="18"/>
  <c r="I96" i="38"/>
  <c r="I8" i="38"/>
  <c r="G30" i="3"/>
  <c r="I85" i="38"/>
  <c r="G62" i="16"/>
  <c r="I54" i="38"/>
  <c r="G48" i="11"/>
  <c r="I56" i="38"/>
  <c r="G71" i="11"/>
  <c r="G32" i="7"/>
  <c r="I29" i="38"/>
  <c r="I23" i="38"/>
  <c r="G92" i="6"/>
  <c r="I20" i="38"/>
  <c r="G48" i="6"/>
  <c r="G53" i="25"/>
  <c r="I123" i="38"/>
  <c r="I11" i="38"/>
  <c r="G57" i="3"/>
  <c r="I83" i="38"/>
  <c r="G6" i="16"/>
  <c r="G8" i="15"/>
  <c r="I72" i="38"/>
  <c r="I111" i="38"/>
  <c r="G23" i="21"/>
  <c r="G72" i="7"/>
  <c r="I32" i="38"/>
  <c r="I46" i="38"/>
  <c r="G54" i="10"/>
  <c r="I27" i="38"/>
  <c r="G6" i="7"/>
  <c r="G6" i="9"/>
  <c r="I38" i="38"/>
  <c r="I71" i="38"/>
  <c r="G51" i="14"/>
  <c r="I122" i="38"/>
  <c r="G36" i="25"/>
  <c r="G50" i="18"/>
  <c r="I95" i="38"/>
  <c r="I60" i="38"/>
  <c r="G21" i="12"/>
  <c r="F62" i="38" l="1"/>
  <c r="I94" i="1"/>
  <c r="F62" i="29"/>
  <c r="F89" i="38"/>
  <c r="I146" i="1"/>
  <c r="F89" i="29"/>
  <c r="F86" i="29"/>
  <c r="F86" i="38"/>
  <c r="I141" i="1"/>
  <c r="I91" i="1"/>
  <c r="F59" i="29"/>
  <c r="F59" i="38"/>
  <c r="F42" i="38"/>
  <c r="F42" i="29"/>
  <c r="I66" i="1"/>
  <c r="F13" i="38"/>
  <c r="F13" i="29"/>
  <c r="I19" i="1"/>
  <c r="I177" i="1"/>
  <c r="F108" i="29"/>
  <c r="F108" i="38"/>
  <c r="F94" i="38"/>
  <c r="F94" i="29"/>
  <c r="I155" i="1"/>
  <c r="I48" i="1"/>
  <c r="F34" i="38"/>
  <c r="F34" i="29"/>
  <c r="F75" i="29"/>
  <c r="I120" i="1"/>
  <c r="F75" i="38"/>
  <c r="F114" i="38"/>
  <c r="I191" i="1"/>
  <c r="F114" i="29"/>
  <c r="I35" i="1"/>
  <c r="F25" i="38"/>
  <c r="F25" i="29"/>
  <c r="F81" i="29"/>
  <c r="F81" i="38"/>
  <c r="I132" i="1"/>
  <c r="F49" i="29"/>
  <c r="F49" i="38"/>
  <c r="I73" i="1"/>
  <c r="F41" i="29"/>
  <c r="I61" i="1"/>
  <c r="F41" i="38"/>
  <c r="I145" i="1"/>
  <c r="F88" i="29"/>
  <c r="F88" i="38"/>
  <c r="F39" i="29"/>
  <c r="F39" i="38"/>
  <c r="I59" i="1"/>
  <c r="F57" i="29"/>
  <c r="I85" i="1"/>
  <c r="F57" i="38"/>
  <c r="I33" i="1"/>
  <c r="F23" i="29"/>
  <c r="F23" i="38"/>
  <c r="F71" i="29"/>
  <c r="F71" i="38"/>
  <c r="I111" i="1"/>
  <c r="F105" i="29"/>
  <c r="F105" i="38"/>
  <c r="I174" i="1"/>
  <c r="F92" i="29"/>
  <c r="I153" i="1"/>
  <c r="F92" i="38"/>
  <c r="F52" i="38"/>
  <c r="I80" i="1"/>
  <c r="F52" i="29"/>
  <c r="F28" i="38"/>
  <c r="I42" i="1"/>
  <c r="F28" i="29"/>
  <c r="I184" i="1"/>
  <c r="F111" i="29"/>
  <c r="F111" i="38"/>
  <c r="F107" i="38"/>
  <c r="I176" i="1"/>
  <c r="F107" i="29"/>
  <c r="F118" i="29"/>
  <c r="F118" i="38"/>
  <c r="I210" i="1"/>
  <c r="F18" i="38"/>
  <c r="F18" i="29"/>
  <c r="I28" i="1"/>
  <c r="F61" i="29"/>
  <c r="F61" i="38"/>
  <c r="I93" i="1"/>
  <c r="F45" i="29"/>
  <c r="F45" i="38"/>
  <c r="I69" i="1"/>
  <c r="F58" i="29"/>
  <c r="F58" i="38"/>
  <c r="I86" i="1"/>
  <c r="F115" i="29"/>
  <c r="I196" i="1"/>
  <c r="F115" i="38"/>
  <c r="F101" i="29"/>
  <c r="I170" i="1"/>
  <c r="F101" i="38"/>
  <c r="F93" i="29"/>
  <c r="F93" i="38"/>
  <c r="I154" i="1"/>
  <c r="I20" i="1"/>
  <c r="F14" i="38"/>
  <c r="F14" i="29"/>
  <c r="I74" i="1"/>
  <c r="F50" i="29"/>
  <c r="F50" i="38"/>
  <c r="F87" i="29"/>
  <c r="I142" i="1"/>
  <c r="F87" i="38"/>
  <c r="F48" i="29"/>
  <c r="F48" i="38"/>
  <c r="I72" i="1"/>
  <c r="F38" i="29"/>
  <c r="F38" i="38"/>
  <c r="I58" i="1"/>
  <c r="I130" i="1"/>
  <c r="F79" i="38"/>
  <c r="F79" i="29"/>
  <c r="I108" i="1"/>
  <c r="F68" i="29"/>
  <c r="F68" i="38"/>
  <c r="F91" i="29"/>
  <c r="I152" i="1"/>
  <c r="F91" i="38"/>
  <c r="F15" i="29"/>
  <c r="F15" i="38"/>
  <c r="I21" i="1"/>
  <c r="I214" i="1"/>
  <c r="F119" i="38"/>
  <c r="F119" i="29"/>
  <c r="I44" i="1"/>
  <c r="F30" i="29"/>
  <c r="F30" i="38"/>
  <c r="F90" i="38"/>
  <c r="F90" i="29"/>
  <c r="I147" i="1"/>
  <c r="I67" i="1"/>
  <c r="F43" i="38"/>
  <c r="F43" i="29"/>
  <c r="F120" i="29"/>
  <c r="F120" i="38"/>
  <c r="I219" i="1"/>
  <c r="F24" i="38"/>
  <c r="F24" i="29"/>
  <c r="I34" i="1"/>
  <c r="F121" i="29"/>
  <c r="F121" i="38"/>
  <c r="I220" i="1"/>
  <c r="F117" i="29"/>
  <c r="I206" i="1"/>
  <c r="F117" i="38"/>
  <c r="I171" i="1"/>
  <c r="F102" i="38"/>
  <c r="F102" i="29"/>
  <c r="F70" i="38"/>
  <c r="F70" i="29"/>
  <c r="I110" i="1"/>
  <c r="F63" i="29"/>
  <c r="F63" i="38"/>
  <c r="I95" i="1"/>
  <c r="F56" i="29"/>
  <c r="F56" i="38"/>
  <c r="I84" i="1"/>
  <c r="F11" i="29"/>
  <c r="F11" i="38"/>
  <c r="I13" i="1"/>
  <c r="F76" i="38"/>
  <c r="I124" i="1"/>
  <c r="F76" i="29"/>
  <c r="I14" i="1"/>
  <c r="F12" i="38"/>
  <c r="F12" i="29"/>
  <c r="F72" i="38"/>
  <c r="I117" i="1"/>
  <c r="F72" i="29"/>
  <c r="F55" i="29"/>
  <c r="F55" i="38"/>
  <c r="I83" i="1"/>
  <c r="F54" i="29"/>
  <c r="I82" i="1"/>
  <c r="F54" i="38"/>
  <c r="F85" i="38"/>
  <c r="F85" i="29"/>
  <c r="I140" i="1"/>
  <c r="I60" i="1"/>
  <c r="F40" i="29"/>
  <c r="F40" i="38"/>
  <c r="I118" i="1"/>
  <c r="F73" i="38"/>
  <c r="F73" i="29"/>
  <c r="F65" i="38"/>
  <c r="I101" i="1"/>
  <c r="F65" i="29"/>
  <c r="I32" i="1"/>
  <c r="F22" i="38"/>
  <c r="F22" i="29"/>
  <c r="I109" i="1"/>
  <c r="F69" i="38"/>
  <c r="F69" i="29"/>
  <c r="F116" i="38"/>
  <c r="I202" i="1"/>
  <c r="F116" i="29"/>
  <c r="I50" i="1"/>
  <c r="F36" i="29"/>
  <c r="F36" i="38"/>
  <c r="F51" i="38"/>
  <c r="F51" i="29"/>
  <c r="I79" i="1"/>
  <c r="I183" i="1"/>
  <c r="F110" i="38"/>
  <c r="F110" i="29"/>
  <c r="I49" i="1"/>
  <c r="F35" i="29"/>
  <c r="F35" i="38"/>
  <c r="I133" i="1"/>
  <c r="F82" i="38"/>
  <c r="F82" i="29"/>
  <c r="F17" i="38"/>
  <c r="F17" i="29"/>
  <c r="I27" i="1"/>
  <c r="F122" i="38"/>
  <c r="I221" i="1"/>
  <c r="F122" i="29"/>
  <c r="I157" i="1"/>
  <c r="F96" i="29"/>
  <c r="F96" i="38"/>
  <c r="F9" i="38"/>
  <c r="F9" i="29"/>
  <c r="I11" i="1"/>
  <c r="I138" i="1"/>
  <c r="F83" i="38"/>
  <c r="F83" i="29"/>
  <c r="F112" i="38"/>
  <c r="F112" i="29"/>
  <c r="I185" i="1"/>
  <c r="F123" i="38"/>
  <c r="I222" i="1"/>
  <c r="F123" i="29"/>
  <c r="I12" i="1"/>
  <c r="F10" i="29"/>
  <c r="F10" i="38"/>
  <c r="F37" i="29"/>
  <c r="I53" i="1"/>
  <c r="F37" i="38"/>
  <c r="F97" i="38"/>
  <c r="I158" i="1"/>
  <c r="F97" i="29"/>
  <c r="I43" i="1"/>
  <c r="F29" i="29"/>
  <c r="F29" i="38"/>
  <c r="F47" i="29"/>
  <c r="F47" i="38"/>
  <c r="I71" i="1"/>
  <c r="F60" i="38"/>
  <c r="F60" i="29"/>
  <c r="I92" i="1"/>
  <c r="I30" i="1"/>
  <c r="F20" i="38"/>
  <c r="F20" i="29"/>
  <c r="I10" i="1"/>
  <c r="F8" i="38"/>
  <c r="F8" i="29"/>
  <c r="I31" i="1"/>
  <c r="F21" i="29"/>
  <c r="F21" i="38"/>
  <c r="F33" i="38"/>
  <c r="F33" i="29"/>
  <c r="I47" i="1"/>
  <c r="I96" i="1"/>
  <c r="F64" i="38"/>
  <c r="F64" i="29"/>
  <c r="F66" i="29"/>
  <c r="I102" i="1"/>
  <c r="F66" i="38"/>
  <c r="I129" i="1"/>
  <c r="F78" i="29"/>
  <c r="F78" i="38"/>
  <c r="I22" i="1"/>
  <c r="F16" i="29"/>
  <c r="F16" i="38"/>
  <c r="F67" i="29"/>
  <c r="I107" i="1"/>
  <c r="F67" i="38"/>
  <c r="F19" i="38"/>
  <c r="I29" i="1"/>
  <c r="F19" i="29"/>
  <c r="F84" i="38"/>
  <c r="I139" i="1"/>
  <c r="F84" i="29"/>
  <c r="F113" i="38"/>
  <c r="F113" i="29"/>
  <c r="I190" i="1"/>
  <c r="F74" i="29"/>
  <c r="I119" i="1"/>
  <c r="F74" i="38"/>
  <c r="F26" i="29"/>
  <c r="I36" i="1"/>
  <c r="F26" i="38"/>
  <c r="I41" i="1"/>
  <c r="F27" i="29"/>
  <c r="F27" i="38"/>
  <c r="I81" i="1"/>
  <c r="F53" i="38"/>
  <c r="F53" i="29"/>
  <c r="F46" i="38"/>
  <c r="I70" i="1"/>
  <c r="F46" i="29"/>
  <c r="F95" i="29"/>
  <c r="F95" i="38"/>
  <c r="I156" i="1"/>
  <c r="F32" i="38"/>
  <c r="I46" i="1"/>
  <c r="F32" i="29"/>
  <c r="I131" i="1"/>
  <c r="F80" i="38"/>
  <c r="F80" i="29"/>
  <c r="F31" i="29"/>
  <c r="F31" i="38"/>
  <c r="I45" i="1"/>
  <c r="F44" i="29"/>
  <c r="I68" i="1"/>
  <c r="F44" i="38"/>
  <c r="F77" i="38"/>
  <c r="F77" i="29"/>
  <c r="I125" i="1"/>
  <c r="I178" i="1"/>
  <c r="F109" i="29"/>
  <c r="F109" i="38"/>
  <c r="F96" i="2" l="1"/>
  <c r="F95" i="2"/>
  <c r="F94" i="2"/>
  <c r="F545" i="2"/>
  <c r="F546" i="2"/>
  <c r="F852" i="2" l="1"/>
  <c r="F853" i="2" s="1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<sst xmlns="http://schemas.openxmlformats.org/spreadsheetml/2006/main" count="6841" uniqueCount="2044">
  <si>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</si>
  <si>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</si>
  <si>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</si>
  <si>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</si>
  <si>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</si>
  <si>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</si>
  <si>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</si>
  <si>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</si>
  <si>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</si>
  <si>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</si>
  <si>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</si>
  <si>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</si>
  <si>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</si>
  <si>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</si>
  <si>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</si>
  <si>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</si>
  <si>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</si>
  <si>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</si>
  <si>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</si>
  <si>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</si>
  <si>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</si>
  <si>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</si>
  <si>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</si>
  <si>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</si>
  <si>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</si>
  <si>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</si>
  <si>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</si>
  <si>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</si>
  <si>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</si>
  <si>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</si>
  <si>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</si>
  <si>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</si>
  <si>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</si>
  <si>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</si>
  <si>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</si>
  <si>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</si>
  <si>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</si>
  <si>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</si>
  <si>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</si>
  <si>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</si>
  <si>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</si>
  <si>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</si>
  <si>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</si>
  <si>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</si>
  <si>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</si>
  <si>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</si>
  <si>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</si>
  <si>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</si>
  <si>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</si>
  <si>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</si>
  <si>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</si>
  <si>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</si>
  <si>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</si>
  <si>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</si>
  <si>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</si>
  <si>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</si>
  <si>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</si>
  <si>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</si>
  <si>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</si>
  <si>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</si>
  <si>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</si>
  <si>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</si>
  <si>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</si>
  <si>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</si>
  <si>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</si>
  <si>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</si>
  <si>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</si>
  <si>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</si>
  <si>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</si>
  <si>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</si>
  <si>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</si>
  <si>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</si>
  <si>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</si>
  <si>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</si>
  <si>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</si>
  <si>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</si>
  <si>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</si>
  <si>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</si>
  <si>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</si>
  <si>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</si>
  <si>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</si>
  <si>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</si>
  <si>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</si>
  <si>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</si>
  <si>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</si>
  <si>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</si>
  <si>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</si>
  <si>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</si>
  <si>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</si>
  <si>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</si>
  <si>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</si>
  <si>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</si>
  <si>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</si>
  <si>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</si>
  <si>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</si>
  <si>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</si>
  <si>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</si>
  <si>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</si>
  <si>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</si>
  <si>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</si>
  <si>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</si>
  <si>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</si>
  <si>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</si>
  <si>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</si>
  <si>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</si>
  <si>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</si>
  <si>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</si>
  <si>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</si>
  <si>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</si>
  <si>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</si>
  <si>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</si>
  <si>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</si>
  <si>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</si>
  <si>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</si>
  <si>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</si>
  <si>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</si>
  <si>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</si>
  <si>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</si>
  <si>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</si>
  <si>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</si>
  <si>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</si>
  <si>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</si>
  <si>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</si>
  <si>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</si>
  <si>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</si>
  <si>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</si>
  <si>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</si>
  <si>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</si>
  <si>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</si>
  <si>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</si>
  <si>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</si>
  <si>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</si>
  <si>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</si>
  <si>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</si>
  <si>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</si>
  <si>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</si>
  <si>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</si>
  <si>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</si>
  <si>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</si>
  <si>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</si>
  <si>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</si>
  <si>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</si>
  <si>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</si>
  <si>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</si>
  <si>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</si>
  <si>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</si>
  <si>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</si>
  <si>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</si>
  <si>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</si>
  <si>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</si>
  <si>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</si>
  <si>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</si>
  <si>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</si>
  <si>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</si>
  <si>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</si>
  <si>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</si>
  <si>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</si>
  <si>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</si>
  <si>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</si>
  <si>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</si>
  <si>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</si>
  <si>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</si>
  <si>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</si>
  <si>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</si>
  <si>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</si>
  <si>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</si>
  <si>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</si>
  <si>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</si>
  <si>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</si>
  <si>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</si>
  <si>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</si>
  <si>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</si>
  <si>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</si>
  <si>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</si>
  <si>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</si>
  <si>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</si>
  <si>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</si>
  <si>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</si>
  <si>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</si>
  <si>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</si>
  <si>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</si>
  <si>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</si>
  <si>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</si>
  <si>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</si>
  <si>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</si>
  <si>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</si>
  <si>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</si>
  <si>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</si>
  <si>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</si>
  <si>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</si>
  <si>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</si>
  <si>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</si>
  <si>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</si>
  <si>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</si>
  <si>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</si>
  <si>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</si>
  <si>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</si>
  <si>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</si>
  <si>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</si>
  <si>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</si>
  <si>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</si>
  <si>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</si>
  <si>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</si>
  <si>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</si>
  <si>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</si>
  <si>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</si>
  <si>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</si>
  <si>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</si>
  <si>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</si>
  <si>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</si>
  <si>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</si>
  <si>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</si>
  <si>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</si>
  <si>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</si>
  <si>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</si>
  <si>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</si>
  <si>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</si>
  <si>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</si>
  <si>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</si>
  <si>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</si>
  <si>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</si>
  <si>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</si>
  <si>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</si>
  <si>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</si>
  <si>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</si>
  <si>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</si>
  <si>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</si>
  <si>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</si>
  <si>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</si>
  <si>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</si>
  <si>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</si>
  <si>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</si>
  <si>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</si>
  <si>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</si>
  <si>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</si>
  <si>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</si>
  <si>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</si>
  <si>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</si>
  <si>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</si>
  <si>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</si>
  <si>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</si>
  <si>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</si>
  <si>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</si>
  <si>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</si>
  <si>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</si>
  <si>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</si>
  <si>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</si>
  <si>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</si>
  <si>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</si>
  <si>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</si>
  <si>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</si>
  <si>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</si>
  <si>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</si>
  <si>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</si>
  <si>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</si>
  <si>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</si>
  <si>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</si>
  <si>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</si>
  <si>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</si>
  <si>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</si>
  <si>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</si>
  <si>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</si>
  <si>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</si>
  <si>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</si>
  <si>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</si>
  <si>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</si>
  <si>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</si>
  <si>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</si>
  <si>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</si>
  <si>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</si>
  <si>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</si>
  <si>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</si>
  <si>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</si>
  <si>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</si>
  <si>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</si>
  <si>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</si>
  <si>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</si>
  <si>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</si>
  <si>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</si>
  <si>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</si>
  <si>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</si>
  <si>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</si>
  <si>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</si>
  <si>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</si>
  <si>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</si>
  <si>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</si>
  <si>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</si>
  <si>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</si>
  <si>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</si>
  <si>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</si>
  <si>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</si>
  <si>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</si>
  <si>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</si>
  <si>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</si>
  <si>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</si>
  <si>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</si>
  <si>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</si>
  <si>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</si>
  <si>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</si>
  <si>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</si>
  <si>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</si>
  <si>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</si>
  <si>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</si>
  <si>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</si>
  <si>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</si>
  <si>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</si>
  <si>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</si>
  <si>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</si>
  <si>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</si>
  <si>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</si>
  <si>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</si>
  <si>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</si>
  <si>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</si>
  <si>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</si>
  <si>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</si>
  <si>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</si>
  <si>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</si>
  <si>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</si>
  <si>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</si>
  <si>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</si>
  <si>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</si>
  <si>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</si>
  <si>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</si>
  <si>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</si>
  <si>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</si>
  <si>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</si>
  <si>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</si>
  <si>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</si>
  <si>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</si>
  <si>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</si>
  <si>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</si>
  <si>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</si>
  <si>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</si>
  <si>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</si>
  <si>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</si>
  <si>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</si>
  <si>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</si>
  <si>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</si>
  <si>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</si>
  <si>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</si>
  <si>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</si>
  <si>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</si>
  <si>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</si>
  <si>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</si>
  <si>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</si>
  <si>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</si>
  <si>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</si>
  <si>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</si>
  <si>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</si>
  <si>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</si>
  <si>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</si>
  <si>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</si>
  <si>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</si>
  <si>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</si>
  <si>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</si>
  <si>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</si>
  <si>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</si>
  <si>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</si>
  <si>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</si>
  <si>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</si>
  <si>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</si>
  <si>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</si>
  <si>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</si>
  <si>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</si>
  <si>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</si>
  <si>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</si>
  <si>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</si>
  <si>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</si>
  <si>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</si>
  <si>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</si>
  <si>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</si>
  <si>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</si>
  <si>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</si>
  <si>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</si>
  <si>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</si>
  <si>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</si>
  <si>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</si>
  <si>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</si>
  <si>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</si>
  <si>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</si>
  <si>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</si>
  <si>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</si>
  <si>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</si>
  <si>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</si>
  <si>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</si>
  <si>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</si>
  <si>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</si>
  <si>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</si>
  <si>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</si>
  <si>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</si>
  <si>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</si>
  <si>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</si>
  <si>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</si>
  <si>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</si>
  <si>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</si>
  <si>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</si>
  <si>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</si>
  <si>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</si>
  <si>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</si>
  <si>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</si>
  <si>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</si>
  <si>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</si>
  <si>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</si>
  <si>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</si>
  <si>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</si>
  <si>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</si>
  <si>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</si>
  <si>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</si>
  <si>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</si>
  <si>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</si>
  <si>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</si>
  <si>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</si>
  <si>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</si>
  <si>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</si>
  <si>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</si>
  <si>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</si>
  <si>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</si>
  <si>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</si>
  <si>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</si>
  <si>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</si>
  <si>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</si>
  <si>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</si>
  <si>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</si>
  <si>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</si>
  <si>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</si>
  <si>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</si>
  <si>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</si>
  <si>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</si>
  <si>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</si>
  <si>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</si>
  <si>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</si>
  <si>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</si>
  <si>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</si>
  <si>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</si>
  <si>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</si>
  <si>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</si>
  <si>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</si>
  <si>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</si>
  <si>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</si>
  <si>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</si>
  <si>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</si>
  <si>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</si>
  <si>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</si>
  <si>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</si>
  <si>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</si>
  <si>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</si>
  <si>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</si>
  <si>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</si>
  <si>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</si>
  <si>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</si>
  <si>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</si>
  <si>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</si>
  <si>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</si>
  <si>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</si>
  <si>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</si>
  <si>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</si>
  <si>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</si>
  <si>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</si>
  <si>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</si>
  <si>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</si>
  <si>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</si>
  <si>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</si>
  <si>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</si>
  <si>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</si>
  <si>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</si>
  <si>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</si>
  <si>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</si>
  <si>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</si>
  <si>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</si>
  <si>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</si>
  <si>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</si>
  <si>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</si>
  <si>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</si>
  <si>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</si>
  <si>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</si>
  <si>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</si>
  <si>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</si>
  <si>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</si>
  <si>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</si>
  <si>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</si>
  <si>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</si>
  <si>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</si>
  <si>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</si>
  <si>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</si>
  <si>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</si>
  <si>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</si>
  <si>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</si>
  <si>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</si>
  <si>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</si>
  <si>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</si>
  <si>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</si>
  <si>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</si>
  <si>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</si>
  <si>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</si>
  <si>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</si>
  <si>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</si>
  <si>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</si>
  <si>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</si>
  <si>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</si>
  <si>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</si>
  <si>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</si>
  <si>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</si>
  <si>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</si>
  <si>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</si>
  <si>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</si>
  <si>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</si>
  <si>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</si>
  <si>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</si>
  <si>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</si>
  <si>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</si>
  <si>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</si>
  <si>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</si>
  <si>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</si>
  <si>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</si>
  <si>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</si>
  <si>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</si>
  <si>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</si>
  <si>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</si>
  <si>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</si>
  <si>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</si>
  <si>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</si>
  <si>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</si>
  <si>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</si>
  <si>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</si>
  <si>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</si>
  <si>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</si>
  <si>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</si>
  <si>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</si>
  <si>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</si>
  <si>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</si>
  <si>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</si>
  <si>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</si>
  <si>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</si>
  <si>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</si>
  <si>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</si>
  <si>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</si>
  <si>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</si>
  <si>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</si>
  <si>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</si>
  <si>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</si>
  <si>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</si>
  <si>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</si>
  <si>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</si>
  <si>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</si>
  <si>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</si>
  <si>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</si>
  <si>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</si>
  <si>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</si>
  <si>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</si>
  <si>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</si>
  <si>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</si>
  <si>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</si>
  <si>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</si>
  <si>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</si>
  <si>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</si>
  <si>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</si>
  <si>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</si>
  <si>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</si>
  <si>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</si>
  <si>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</si>
  <si>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</si>
  <si>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</si>
  <si>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</si>
  <si>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</si>
  <si>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</si>
  <si>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</si>
  <si>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</si>
  <si>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</si>
  <si>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</si>
  <si>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</si>
  <si>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</si>
  <si>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</si>
  <si>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</si>
  <si>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</si>
  <si>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</si>
  <si>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</si>
  <si>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</si>
  <si>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</si>
  <si>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</si>
  <si>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</si>
  <si>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</si>
  <si>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</si>
  <si>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</si>
  <si>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</si>
  <si>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</si>
  <si>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</si>
  <si>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</si>
  <si>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</si>
  <si>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</si>
  <si>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</si>
  <si>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</si>
  <si>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</si>
  <si>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</si>
  <si>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</si>
  <si>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</si>
  <si>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</si>
  <si>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</si>
  <si>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</si>
  <si>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</si>
  <si>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</si>
  <si>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</si>
  <si>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</si>
  <si>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</si>
  <si>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</si>
  <si>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</si>
  <si>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</si>
  <si>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</si>
  <si>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</si>
  <si>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</si>
  <si>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</si>
  <si>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</si>
  <si>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</si>
  <si>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</si>
  <si>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</si>
  <si>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</si>
  <si>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</si>
  <si>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</si>
  <si>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</si>
  <si>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</si>
  <si>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</si>
  <si>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</si>
  <si>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</si>
  <si>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</si>
  <si>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</si>
  <si>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</si>
  <si>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</si>
  <si>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</si>
  <si>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</si>
  <si>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</si>
  <si>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</si>
  <si>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</si>
  <si>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</si>
  <si>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</si>
  <si>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</si>
  <si>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</si>
  <si>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</si>
  <si>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</si>
  <si>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</si>
  <si>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</si>
  <si>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</si>
  <si>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</si>
  <si>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</si>
  <si>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</si>
  <si>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</si>
  <si>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</si>
  <si>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</si>
  <si>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</si>
  <si>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</si>
  <si>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</si>
  <si>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</si>
  <si>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</si>
  <si>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</si>
  <si>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</si>
  <si>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</si>
  <si>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</si>
  <si>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</si>
  <si>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</si>
  <si>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</si>
  <si>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</si>
  <si>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</si>
  <si>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</si>
  <si>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</si>
  <si>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</si>
  <si>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</si>
  <si>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</si>
  <si>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</si>
  <si>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</si>
  <si>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</si>
  <si>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</si>
  <si>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</si>
  <si>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</si>
  <si>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</si>
  <si>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</si>
  <si>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</si>
  <si>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</si>
  <si>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</si>
  <si>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</si>
  <si>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</si>
  <si>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</si>
  <si>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</si>
  <si>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</si>
  <si>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</si>
  <si>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</si>
  <si>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</si>
  <si>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</si>
  <si>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</si>
  <si>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</si>
  <si>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</si>
  <si>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</si>
  <si>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</si>
  <si>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</si>
  <si>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</si>
  <si>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</si>
  <si>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</si>
  <si>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</si>
  <si>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</si>
  <si>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</si>
  <si>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</si>
  <si>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</si>
  <si>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</si>
  <si>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</si>
  <si>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</si>
  <si>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</si>
  <si>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</si>
  <si>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</si>
  <si>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</si>
  <si>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</si>
  <si>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</si>
  <si>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</si>
  <si>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</si>
  <si>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</si>
  <si>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</si>
  <si>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</si>
  <si>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</si>
  <si>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</si>
  <si>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</si>
  <si>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</si>
  <si>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</si>
  <si>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</si>
  <si>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</si>
  <si>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</si>
  <si>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</si>
  <si>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</si>
  <si>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</si>
  <si>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</si>
  <si>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</si>
  <si>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</si>
  <si>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</si>
  <si>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</si>
  <si>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</si>
  <si>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</si>
  <si>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</si>
  <si>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</si>
  <si>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</si>
  <si>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</si>
  <si>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</si>
  <si>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</si>
  <si>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</si>
  <si>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</si>
  <si>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</si>
  <si>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</si>
  <si>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</si>
  <si>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</si>
  <si>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</si>
  <si>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</si>
  <si>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</si>
  <si>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</si>
  <si>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</si>
  <si>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</si>
  <si>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</si>
  <si>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</si>
  <si>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</si>
  <si>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</si>
  <si>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</si>
  <si>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</si>
  <si>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</si>
  <si>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</si>
  <si>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</si>
  <si>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</si>
  <si>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</si>
  <si>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</si>
  <si>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</si>
  <si>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</si>
  <si>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</si>
  <si>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</si>
  <si>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</si>
  <si>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</si>
  <si>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</si>
  <si>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</si>
  <si>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</si>
  <si>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</si>
  <si>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</si>
  <si>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</si>
  <si>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</si>
  <si>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</si>
  <si>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</si>
  <si>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</si>
  <si>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</si>
  <si>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</si>
  <si>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</si>
  <si>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</si>
  <si>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</si>
  <si>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</si>
  <si>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</si>
  <si>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</si>
  <si>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</si>
  <si>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</si>
  <si>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</si>
  <si>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</si>
  <si>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</si>
  <si>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</si>
  <si>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</si>
  <si>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</si>
  <si>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</si>
  <si>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</si>
  <si>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</si>
  <si>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</si>
  <si>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</si>
  <si>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</si>
  <si>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</si>
  <si>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</si>
  <si>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</si>
  <si>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</si>
  <si>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</si>
  <si>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</si>
  <si>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</si>
  <si>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</si>
  <si>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</si>
  <si>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</si>
  <si>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</si>
  <si>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</si>
  <si>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</si>
  <si>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</si>
  <si>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</si>
  <si>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</si>
  <si>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</si>
  <si>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</si>
  <si>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</si>
  <si>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</si>
  <si>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</si>
  <si>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</si>
  <si>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</si>
  <si>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</si>
  <si>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</si>
  <si>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</si>
  <si>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</si>
  <si>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</si>
  <si>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</si>
  <si>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</si>
  <si>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</si>
  <si>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</si>
  <si>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</si>
  <si>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</si>
  <si>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</si>
  <si>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</si>
  <si>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</si>
  <si>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</si>
  <si>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</si>
  <si>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</si>
  <si>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</si>
  <si>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</si>
  <si>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</si>
  <si>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</si>
  <si>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</si>
  <si>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</si>
  <si>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</si>
  <si>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</si>
  <si>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</si>
  <si>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</si>
  <si>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</si>
  <si>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</si>
  <si>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</si>
  <si>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</si>
  <si>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</si>
  <si>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</si>
  <si>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</si>
  <si>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</si>
  <si>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</si>
  <si>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</si>
  <si>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</si>
  <si>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</si>
  <si>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</si>
  <si>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</si>
  <si>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</si>
  <si>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</si>
  <si>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</si>
  <si>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</si>
  <si>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</si>
  <si>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</si>
  <si>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</si>
  <si>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</si>
  <si>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</si>
  <si>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</si>
  <si>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</si>
  <si>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</si>
  <si>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</si>
  <si>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</si>
  <si>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</si>
  <si>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</si>
  <si>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</si>
  <si>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</si>
  <si>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</si>
  <si>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</si>
  <si>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</si>
  <si>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</si>
  <si>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</si>
  <si>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</si>
  <si>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</si>
  <si>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</si>
  <si>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</si>
  <si>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</si>
  <si>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</si>
  <si>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</si>
  <si>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</si>
  <si>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</si>
  <si>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</si>
  <si>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</si>
  <si>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</si>
  <si>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</si>
  <si>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</si>
  <si>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</si>
  <si>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</si>
  <si>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</si>
  <si>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</si>
  <si>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</si>
  <si>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</si>
  <si>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</si>
  <si>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</si>
  <si>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</si>
  <si>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</si>
  <si>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</si>
  <si>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</si>
  <si>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</si>
  <si>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</si>
  <si>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</si>
  <si>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</si>
  <si>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</si>
  <si>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</si>
  <si>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</si>
  <si>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</si>
  <si>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</si>
  <si>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</si>
  <si>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</si>
  <si>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</si>
  <si>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</si>
  <si>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</si>
  <si>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</si>
  <si>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</si>
  <si>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</si>
  <si>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</si>
  <si>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</si>
  <si>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</si>
  <si>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</si>
  <si>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</si>
  <si>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</si>
  <si>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</si>
  <si>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</si>
  <si>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</si>
  <si>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</si>
  <si>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</si>
  <si>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</si>
  <si>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</si>
  <si>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</si>
  <si>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</si>
  <si>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</si>
  <si>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</si>
  <si>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</si>
  <si>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</si>
  <si>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</si>
  <si>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</si>
  <si>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</si>
  <si>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</si>
  <si>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</si>
  <si>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</si>
  <si>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</si>
  <si>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</si>
  <si>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</si>
  <si>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</si>
  <si>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</si>
  <si>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</si>
  <si>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</si>
  <si>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</si>
  <si>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</si>
  <si>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</si>
  <si>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</si>
  <si>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</si>
  <si>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</si>
  <si>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</si>
  <si>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</si>
  <si>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</si>
  <si>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</si>
  <si>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</si>
  <si>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</si>
  <si>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</si>
  <si>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</si>
  <si>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</si>
  <si>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</si>
  <si>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</si>
  <si>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</si>
  <si>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</si>
  <si>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</si>
  <si>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</si>
  <si>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</si>
  <si>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</si>
  <si>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</si>
  <si>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</si>
  <si>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</si>
  <si>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</si>
  <si>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</si>
  <si>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</si>
  <si>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</si>
  <si>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</si>
  <si>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</si>
  <si>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</si>
  <si>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</si>
  <si>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</si>
  <si>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</si>
  <si>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</si>
  <si>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</si>
  <si>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</si>
  <si>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</si>
  <si>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</si>
  <si>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</si>
  <si>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</si>
  <si>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</si>
  <si>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</si>
  <si>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</si>
  <si>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</si>
  <si>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</si>
  <si>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</si>
  <si>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</si>
  <si>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</si>
  <si>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</si>
  <si>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</si>
  <si>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</si>
  <si>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</si>
  <si>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</si>
  <si>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</si>
  <si>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</si>
  <si>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</si>
  <si>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</si>
  <si>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</si>
  <si>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</si>
  <si>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</si>
  <si>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</si>
  <si>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</si>
  <si>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</si>
  <si>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</si>
  <si>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</si>
  <si>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</si>
  <si>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</si>
  <si>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</si>
  <si>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</si>
  <si>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</si>
  <si>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</si>
  <si>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</si>
  <si>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</si>
  <si>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</si>
  <si>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</si>
  <si>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</si>
  <si>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</si>
  <si>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</si>
  <si>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</si>
  <si>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</si>
  <si>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</si>
  <si>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</si>
  <si>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</si>
  <si>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</si>
  <si>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</si>
  <si>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</si>
  <si>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</si>
  <si>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</si>
  <si>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</si>
  <si>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</si>
  <si>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</si>
  <si>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</si>
  <si>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</si>
  <si>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</si>
  <si>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</si>
  <si>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</si>
  <si>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</si>
  <si>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</si>
  <si>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</si>
  <si>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</si>
  <si>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</si>
  <si>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</si>
  <si>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</si>
  <si>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</si>
  <si>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</si>
  <si>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</si>
  <si>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</si>
  <si>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</si>
  <si>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</si>
  <si>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</si>
  <si>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</si>
  <si>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</si>
  <si>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</si>
  <si>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</si>
  <si>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</si>
  <si>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</si>
  <si>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</si>
  <si>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</si>
  <si>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</si>
  <si>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</si>
  <si>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</si>
  <si>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</si>
  <si>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</si>
  <si>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</si>
  <si>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</si>
  <si>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</si>
  <si>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</si>
  <si>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</si>
  <si>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</si>
  <si>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</si>
  <si>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</si>
  <si>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</si>
  <si>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</si>
  <si>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</si>
  <si>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</si>
  <si>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</si>
  <si>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</si>
  <si>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</si>
  <si>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</si>
  <si>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</si>
  <si>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</si>
  <si>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</si>
  <si>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</si>
  <si>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</si>
  <si>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</si>
  <si>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</si>
  <si>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</si>
  <si>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</si>
  <si>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</si>
  <si>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</si>
  <si>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</si>
  <si>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</si>
  <si>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</si>
  <si>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</si>
  <si>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</si>
  <si>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</si>
  <si>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</si>
  <si>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</si>
  <si>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</si>
  <si>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</si>
  <si>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</si>
  <si>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</si>
  <si>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</si>
  <si>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</si>
  <si>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</si>
  <si>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</si>
  <si>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</si>
  <si>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</si>
  <si>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</si>
  <si>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</si>
  <si>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</si>
  <si>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</si>
  <si>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</si>
  <si>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</si>
  <si>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</si>
  <si>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</si>
  <si>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</si>
  <si>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</si>
  <si>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</si>
  <si>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</si>
  <si>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</si>
  <si>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</si>
  <si>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</si>
  <si>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</si>
  <si>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</si>
  <si>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</si>
  <si>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</si>
  <si>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</si>
  <si>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</si>
  <si>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</si>
  <si>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</si>
  <si>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</si>
  <si>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</si>
  <si>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</si>
  <si>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</si>
  <si>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</si>
  <si>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</si>
  <si>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</si>
  <si>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</si>
  <si>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</si>
  <si>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</si>
  <si>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</si>
  <si>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</si>
  <si>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</si>
  <si>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</si>
  <si>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</si>
  <si>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</si>
  <si>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</si>
  <si>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</si>
  <si>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</si>
  <si>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</si>
  <si>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</si>
  <si>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</si>
  <si>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</si>
  <si>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</si>
  <si>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</si>
  <si>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</si>
  <si>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</si>
  <si>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</si>
  <si>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</si>
  <si>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</si>
  <si>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</si>
  <si>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</si>
  <si>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</si>
  <si>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</si>
  <si>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</si>
  <si>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</si>
  <si>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</si>
  <si>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</si>
  <si>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</si>
  <si>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</si>
  <si>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</si>
  <si>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</si>
  <si>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</si>
  <si>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</si>
  <si>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</si>
  <si>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</si>
  <si>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</si>
  <si>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</si>
  <si>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</si>
  <si>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</si>
  <si>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</si>
  <si>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</si>
  <si>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</si>
  <si>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</si>
  <si>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</si>
  <si>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</si>
  <si>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</si>
  <si>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</si>
  <si>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</si>
  <si>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</si>
  <si>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</si>
  <si>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</si>
  <si>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</si>
  <si>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</si>
  <si>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</si>
  <si>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</si>
  <si>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</si>
  <si>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</si>
  <si>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</si>
  <si>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</si>
  <si>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</si>
  <si>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</si>
  <si>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</si>
  <si>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</si>
  <si>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</si>
  <si>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</si>
  <si>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</si>
  <si>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</si>
  <si>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</si>
  <si>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</si>
  <si>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</si>
  <si>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</si>
  <si>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</si>
  <si>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</si>
  <si>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</si>
  <si>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</si>
  <si>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</si>
  <si>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</si>
  <si>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</si>
  <si>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</si>
  <si>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</si>
  <si>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</si>
  <si>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</si>
  <si>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</si>
  <si>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</si>
  <si>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</si>
  <si>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</si>
  <si>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</si>
  <si>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</si>
  <si>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</si>
  <si>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</si>
  <si>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</si>
  <si>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</si>
  <si>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</si>
  <si>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</si>
  <si>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</si>
  <si>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</si>
  <si>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</si>
  <si>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</si>
  <si>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</si>
  <si>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</si>
  <si>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</si>
  <si>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</si>
  <si>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</si>
  <si>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</si>
  <si>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</si>
  <si>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</si>
  <si>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</si>
  <si>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</si>
  <si>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</si>
  <si>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</si>
  <si>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</si>
  <si>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</si>
  <si>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</si>
  <si>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</si>
  <si>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</si>
  <si>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</si>
  <si>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</si>
  <si>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</si>
  <si>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</si>
  <si>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</si>
  <si>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</si>
  <si>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</si>
  <si>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</si>
  <si>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</si>
  <si>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</si>
  <si>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</si>
  <si>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</si>
  <si>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</si>
  <si>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</si>
  <si>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</si>
  <si>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</si>
  <si>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</si>
  <si>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</si>
  <si>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</si>
  <si>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</si>
  <si>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</si>
  <si>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</si>
  <si>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</si>
  <si>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</si>
  <si>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</si>
  <si>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</si>
  <si>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</si>
  <si>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</si>
  <si>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</si>
  <si>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</si>
  <si>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</si>
  <si>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</si>
  <si>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</si>
  <si>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</si>
  <si>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</si>
  <si>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</si>
  <si>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</si>
  <si>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</si>
  <si>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</si>
  <si>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</si>
  <si>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</si>
  <si>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</si>
  <si>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</si>
  <si>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</si>
  <si>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</si>
  <si>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</si>
  <si>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</si>
  <si>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</si>
  <si>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</si>
  <si>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</si>
  <si>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</si>
  <si>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</si>
  <si>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</si>
  <si>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</si>
  <si>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</si>
  <si>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</si>
  <si>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</si>
  <si>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</si>
  <si>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</si>
  <si>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</si>
  <si>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</si>
  <si>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</si>
  <si>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</si>
  <si>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</si>
  <si>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</si>
  <si>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</si>
  <si>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</si>
  <si>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</si>
  <si>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</si>
  <si>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</si>
  <si>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</si>
  <si>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</si>
  <si>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</si>
  <si>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</si>
  <si>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</si>
  <si>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</si>
  <si>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</si>
  <si>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</si>
  <si>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</si>
  <si>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</si>
  <si>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</si>
  <si>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</si>
  <si>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</si>
  <si>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</si>
  <si>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</si>
  <si>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</si>
  <si>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</si>
  <si>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</si>
  <si>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</si>
  <si>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</si>
  <si>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</si>
  <si>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</si>
  <si>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</si>
  <si>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</si>
  <si>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</si>
  <si>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</si>
  <si>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</si>
  <si>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</si>
  <si>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</si>
  <si>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</si>
  <si>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</si>
  <si>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</si>
  <si>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</si>
  <si>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</si>
  <si>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</si>
  <si>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</si>
  <si>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</si>
  <si>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</si>
  <si>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</si>
  <si>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</si>
  <si>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</si>
  <si>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</si>
  <si>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</si>
  <si>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</si>
  <si>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</si>
  <si>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</si>
  <si>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</si>
  <si>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</si>
  <si>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</si>
  <si>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</si>
  <si>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</si>
  <si>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</si>
  <si>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</si>
  <si>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</si>
  <si>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</si>
  <si>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</si>
  <si>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</si>
  <si>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</si>
  <si>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</si>
  <si>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</si>
  <si>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</si>
  <si>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</si>
  <si>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</si>
  <si>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</si>
  <si>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</si>
  <si>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</si>
  <si>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</si>
  <si>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</si>
  <si>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</si>
  <si>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</si>
  <si>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</si>
  <si>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</si>
  <si>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</si>
  <si>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</si>
  <si>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</si>
  <si>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</si>
  <si>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</si>
  <si>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</si>
  <si>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</si>
  <si>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</si>
  <si>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</si>
  <si>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</si>
  <si>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</si>
  <si>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</si>
  <si>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</si>
  <si>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</si>
  <si>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</si>
  <si>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</si>
  <si>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</si>
  <si>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</si>
  <si>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</si>
  <si>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</si>
  <si>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</si>
  <si>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</si>
  <si>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</si>
  <si>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</si>
  <si>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</si>
  <si>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</si>
  <si>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</si>
  <si>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</si>
  <si>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</si>
  <si>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</si>
  <si>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</si>
  <si>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</si>
  <si>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</si>
  <si>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</si>
  <si>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</si>
  <si>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</si>
  <si>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</si>
  <si>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</si>
  <si>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</si>
  <si>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</si>
  <si>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</si>
  <si>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</si>
  <si>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</si>
  <si>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</si>
  <si>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</si>
  <si>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</si>
  <si>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</si>
  <si>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</si>
  <si>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</si>
  <si>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</si>
  <si>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</si>
  <si>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</si>
  <si>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</si>
  <si>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</si>
  <si>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</si>
  <si>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</si>
  <si>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</si>
  <si>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</si>
  <si>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</si>
  <si>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</si>
  <si>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</si>
  <si>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</si>
  <si>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</si>
  <si>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</si>
  <si>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</si>
  <si>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</si>
  <si>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</si>
  <si>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</si>
  <si>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</si>
  <si>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</si>
  <si>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</si>
  <si>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</si>
  <si>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</si>
  <si>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</si>
  <si>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</si>
  <si>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</si>
  <si>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</si>
  <si>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</si>
  <si>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</si>
  <si>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</si>
  <si>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</si>
  <si>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</si>
  <si>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</si>
  <si>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</si>
  <si>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</si>
  <si>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</si>
  <si>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</si>
  <si>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</si>
  <si>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</si>
  <si>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</si>
  <si>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</si>
  <si>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</si>
  <si>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</si>
  <si>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</si>
  <si>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</si>
  <si>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</si>
  <si>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</si>
  <si>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</si>
  <si>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</si>
  <si>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</si>
  <si>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</si>
  <si>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</si>
  <si>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</si>
  <si>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</si>
  <si>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</si>
  <si>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</si>
  <si>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</si>
  <si>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</si>
  <si>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</si>
  <si>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</si>
  <si>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</si>
  <si>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</si>
  <si>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</si>
  <si>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</si>
  <si>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</si>
  <si>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</si>
  <si>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</si>
  <si>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</si>
  <si>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</si>
  <si>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</si>
  <si>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</si>
  <si>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</si>
  <si>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</si>
  <si>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</si>
  <si>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</si>
  <si>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</si>
  <si>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</si>
  <si>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</si>
  <si>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</si>
  <si>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</si>
  <si>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</si>
  <si>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</si>
  <si>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</si>
  <si>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</si>
  <si>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</si>
  <si>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</si>
  <si>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</si>
  <si>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</si>
  <si>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</si>
  <si>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</si>
  <si>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</si>
  <si>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</si>
  <si>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</si>
  <si>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</si>
  <si>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</si>
  <si>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</si>
  <si>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</si>
  <si>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</si>
  <si>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</si>
  <si>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</si>
  <si>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</si>
  <si>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</si>
  <si>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</si>
  <si>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</si>
  <si>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</si>
  <si>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</si>
  <si>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</si>
  <si>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</si>
  <si>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</si>
  <si>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</si>
  <si>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</si>
  <si>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</si>
  <si>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</si>
  <si>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</si>
  <si>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</si>
  <si>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</si>
  <si>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</si>
  <si>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</si>
  <si>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</si>
  <si>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</si>
  <si>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</si>
  <si>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</si>
  <si>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</si>
  <si>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</si>
  <si>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</si>
  <si>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</si>
  <si>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</si>
  <si>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</si>
  <si>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</si>
  <si>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</si>
  <si>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</si>
  <si>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</si>
  <si>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</si>
  <si>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</si>
  <si>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</si>
  <si>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</si>
  <si>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</si>
  <si>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</si>
  <si>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</si>
  <si>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</si>
  <si>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</si>
  <si>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</si>
  <si>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</si>
  <si>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</si>
  <si>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</si>
  <si>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</si>
  <si>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</si>
  <si>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</si>
  <si>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</si>
  <si>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</si>
  <si>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</si>
  <si>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</si>
  <si>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</si>
  <si>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</si>
  <si>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</si>
  <si>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</si>
  <si>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</si>
  <si>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</si>
  <si>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</si>
  <si>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</si>
  <si>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</si>
  <si>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</si>
  <si>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</si>
  <si>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</si>
  <si>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</si>
  <si>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</si>
  <si>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</si>
  <si>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</si>
  <si>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</si>
  <si>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</si>
  <si>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</si>
  <si>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</si>
  <si>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</si>
  <si>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</si>
  <si>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</si>
  <si>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</si>
  <si>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</si>
  <si>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</si>
  <si>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</si>
  <si>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</si>
  <si>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</si>
  <si>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</si>
  <si>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</si>
  <si>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</si>
  <si>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</si>
  <si>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</si>
  <si>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</si>
  <si>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</si>
  <si>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</si>
  <si>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</si>
  <si>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</si>
  <si>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</si>
  <si>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</si>
  <si>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</si>
  <si>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</si>
  <si>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</si>
  <si>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</si>
  <si>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</si>
  <si>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</si>
  <si>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</si>
  <si>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</si>
  <si>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</si>
  <si>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</si>
  <si>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</si>
  <si>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</si>
  <si>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</si>
  <si>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</si>
  <si>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</si>
  <si>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</si>
  <si>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</si>
  <si>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</si>
  <si>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</si>
  <si>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</si>
  <si>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</si>
  <si>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</si>
  <si>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</si>
  <si>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</si>
  <si>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</si>
  <si>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</si>
  <si>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</si>
  <si>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</si>
  <si>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</si>
  <si>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</si>
  <si>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</si>
  <si>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</si>
  <si>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</si>
  <si>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</si>
  <si>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</si>
  <si>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</si>
  <si>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</si>
  <si>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</si>
  <si>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</si>
  <si>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</si>
  <si>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</si>
  <si>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</si>
  <si>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</si>
  <si>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</si>
  <si>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</si>
  <si>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</si>
  <si>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</si>
  <si>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</si>
  <si>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</si>
  <si>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</si>
  <si>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</si>
  <si>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</si>
  <si>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</si>
  <si>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</si>
  <si>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</si>
  <si>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</si>
  <si>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</si>
  <si>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</si>
  <si>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</si>
  <si>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</si>
  <si>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</si>
  <si>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</si>
  <si>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</si>
  <si>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</si>
  <si>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</si>
  <si>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</si>
  <si>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</si>
  <si>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</si>
  <si>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</si>
  <si>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</si>
  <si>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</si>
  <si>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</si>
  <si>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</si>
  <si>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</si>
  <si>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</si>
  <si>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</si>
  <si>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</si>
  <si>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</si>
  <si>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</si>
  <si>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</si>
  <si>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</si>
  <si>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</si>
  <si>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</si>
  <si>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</si>
  <si>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</si>
  <si>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</si>
  <si>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</si>
  <si>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</si>
  <si>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</si>
  <si>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</si>
  <si>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</si>
  <si>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</si>
  <si>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</si>
  <si>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</si>
  <si>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</si>
  <si>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</si>
  <si>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</si>
  <si>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</si>
  <si>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</si>
  <si>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</si>
  <si>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</si>
  <si>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</si>
  <si>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</si>
  <si>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</si>
  <si>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</si>
  <si>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</si>
  <si>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</si>
  <si>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</si>
  <si>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</si>
  <si>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</si>
  <si>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</si>
  <si>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</si>
  <si>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</si>
  <si>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</si>
  <si>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</si>
  <si>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</si>
  <si>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</si>
  <si>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</si>
  <si>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</si>
  <si>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</si>
  <si>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</si>
  <si>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</si>
  <si>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</si>
  <si>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</si>
  <si>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</si>
  <si>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</si>
  <si>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</si>
  <si>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</si>
  <si>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</si>
  <si>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</si>
  <si>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</si>
  <si>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</si>
  <si>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</si>
  <si>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</si>
  <si>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</si>
  <si>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</si>
  <si>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</si>
  <si>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</si>
  <si>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</si>
  <si>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</si>
  <si>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</si>
  <si>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</si>
  <si>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</si>
  <si>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</si>
  <si>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</si>
  <si>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</si>
  <si>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</si>
  <si>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</si>
  <si>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</si>
  <si>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</si>
  <si>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</si>
  <si>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</si>
  <si>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</si>
  <si>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</si>
  <si>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</si>
  <si>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</si>
  <si>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</si>
  <si>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</si>
  <si>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</si>
  <si>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</si>
  <si>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</si>
  <si>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</si>
  <si>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</si>
  <si>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</si>
  <si>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</si>
  <si>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</si>
  <si>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</si>
  <si>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</si>
  <si>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</si>
  <si>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</si>
  <si>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</si>
  <si>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</si>
  <si>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</si>
  <si>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</si>
  <si>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</si>
  <si>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</si>
  <si>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</si>
  <si>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</si>
  <si>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</si>
  <si>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</si>
  <si>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</si>
  <si>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</si>
  <si>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</si>
  <si>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</si>
  <si>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</si>
  <si>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</si>
  <si>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</si>
  <si>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</si>
  <si>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</si>
  <si>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</si>
  <si>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</si>
  <si>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</si>
  <si>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</si>
  <si>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</si>
  <si>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</si>
  <si>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</si>
  <si>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</si>
  <si>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</si>
  <si>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</si>
  <si>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</si>
  <si>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</si>
  <si>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</si>
  <si>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</si>
  <si>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</si>
  <si>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</si>
  <si>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</si>
  <si>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</si>
  <si>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</si>
  <si>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</si>
  <si>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</si>
  <si>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</si>
  <si>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</si>
  <si>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</si>
  <si>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</si>
  <si>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</si>
  <si>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</si>
  <si>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</si>
  <si>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</si>
  <si>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</si>
  <si>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</si>
  <si>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</si>
  <si>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</si>
  <si>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</si>
  <si>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</si>
  <si>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</si>
  <si>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</si>
  <si>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</si>
  <si>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</si>
  <si>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</si>
  <si>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</si>
  <si>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</si>
  <si>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</si>
  <si>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</si>
  <si>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</si>
  <si>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</si>
  <si>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</si>
  <si>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</si>
  <si>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</si>
  <si>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</si>
  <si>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</si>
  <si>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</si>
  <si>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</si>
  <si>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</si>
  <si>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</si>
  <si>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</si>
  <si>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</si>
  <si>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</si>
  <si>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</si>
  <si>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</si>
  <si>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</si>
  <si>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</si>
  <si>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</si>
  <si>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</si>
  <si>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</si>
  <si>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</si>
  <si>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</si>
  <si>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</si>
  <si>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</si>
  <si>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</si>
  <si>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</si>
  <si>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</si>
  <si>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</si>
  <si>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</si>
  <si>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</si>
  <si>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</si>
  <si>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</si>
  <si>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</si>
  <si>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</si>
  <si>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</si>
  <si>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</si>
  <si>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</si>
  <si>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</si>
  <si>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</si>
  <si>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</si>
  <si>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</si>
  <si>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</si>
  <si>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</si>
  <si>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</si>
  <si>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</si>
  <si>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</si>
  <si>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</si>
  <si>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</si>
  <si>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</si>
  <si>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</si>
  <si>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</si>
  <si>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</si>
  <si>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</si>
  <si>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</si>
  <si>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</si>
  <si>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</si>
  <si>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</si>
  <si>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</si>
  <si>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</si>
  <si>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</si>
  <si>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</si>
  <si>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</si>
  <si>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</si>
  <si>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</si>
  <si>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</si>
  <si>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</si>
  <si>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</si>
  <si>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</si>
  <si>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</si>
  <si>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</si>
  <si>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</si>
  <si>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</si>
  <si>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</si>
  <si>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</si>
  <si>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</si>
  <si>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</si>
  <si>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</si>
  <si>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</si>
  <si>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</si>
  <si>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</si>
  <si>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</si>
  <si>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</si>
  <si>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</si>
  <si>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</si>
  <si>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</si>
  <si>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</si>
  <si>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</si>
  <si>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</si>
  <si>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</si>
  <si>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</si>
  <si>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</si>
  <si>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</si>
  <si>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</si>
  <si>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</si>
  <si>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</si>
  <si>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</si>
  <si>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</si>
  <si>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</si>
  <si>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</si>
  <si>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</si>
  <si>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</si>
  <si>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</si>
  <si>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</si>
  <si>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</si>
  <si>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</si>
  <si>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</si>
  <si>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</si>
  <si>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</si>
  <si>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</si>
  <si>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</si>
  <si>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</si>
  <si>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</si>
  <si>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</si>
  <si>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</si>
  <si>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</si>
  <si>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</si>
  <si>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</si>
  <si>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</si>
  <si>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</si>
  <si>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</si>
  <si>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</si>
  <si>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</si>
  <si>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</si>
  <si>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</si>
  <si>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</si>
  <si>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</si>
  <si>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</si>
  <si>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</si>
  <si>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</si>
  <si>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</si>
  <si>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</si>
  <si>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</si>
  <si>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</si>
  <si>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</si>
  <si>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</si>
  <si>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</si>
  <si>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</si>
  <si>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</si>
  <si>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</si>
  <si>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</si>
  <si>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</si>
  <si>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</si>
  <si>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SEPTIEMBRE 2025</t>
  </si>
  <si>
    <t>Precios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</si>
</sst>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166" fontId="19" fillId="0" borderId="47" xfId="1" applyFont="1" applyFill="1" applyBorder="1" applyAlignment="1" applyProtection="1"/>
    <xf numFmtId="166" fontId="19" fillId="0" borderId="48" xfId="1" applyFont="1" applyFill="1" applyBorder="1" applyAlignment="1" applyProtection="1"/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</cellXfs>
  <cellStyles count="12">
    <cellStyle name="Millares" xfId="1" builtinId="3"/>
    <cellStyle name="Millares 2" xfId="9"/>
    <cellStyle name="Moneda" xfId="2" builtinId="4"/>
    <cellStyle name="Normal" xfId="0" builtinId="0"/>
    <cellStyle name="Normal 2" xfId="10"/>
    <cellStyle name="Normal_Aux" xfId="4"/>
    <cellStyle name="Normal_Costo equipos" xfId="8"/>
    <cellStyle name="Normal_Hoja1" xfId="5"/>
    <cellStyle name="Normal_IN-01-10" xfId="7"/>
    <cellStyle name="Normal_IN-09-06" xfId="3"/>
    <cellStyle name="Normal_IN-11-08" xfId="6"/>
    <cellStyle name="Porcentaje 2" xfId="11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171450</xdr:rowOff>
    </xdr:from>
    <xdr:to>
      <xdr:col>4</xdr:col>
      <xdr:colOff>790576</xdr:colOff>
      <xdr:row>3</xdr:row>
      <xdr:rowOff>38021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171450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6</xdr:col>
      <xdr:colOff>857250</xdr:colOff>
      <xdr:row>0</xdr:row>
      <xdr:rowOff>899542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95251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171451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7</xdr:col>
      <xdr:colOff>190500</xdr:colOff>
      <xdr:row>0</xdr:row>
      <xdr:rowOff>842393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19050</xdr:colOff>
      <xdr:row>1</xdr:row>
      <xdr:rowOff>51818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28576</xdr:colOff>
      <xdr:row>0</xdr:row>
      <xdr:rowOff>813817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6</xdr:col>
      <xdr:colOff>990600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6</xdr:col>
      <xdr:colOff>1000126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6</xdr:col>
      <xdr:colOff>1038226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114301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152400</xdr:colOff>
      <xdr:row>0</xdr:row>
      <xdr:rowOff>880493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7</xdr:col>
      <xdr:colOff>209551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66676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114301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647700</xdr:colOff>
      <xdr:row>2</xdr:row>
      <xdr:rowOff>97469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6</xdr:col>
      <xdr:colOff>923925</xdr:colOff>
      <xdr:row>1</xdr:row>
      <xdr:rowOff>51817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85725</xdr:colOff>
      <xdr:row>0</xdr:row>
      <xdr:rowOff>890018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H736"/>
  <sheetViews>
    <sheetView workbookViewId="0">
      <selection activeCell="G28" sqref="G28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16.5703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10"/>
      <c r="C3" s="310"/>
      <c r="D3" s="310"/>
      <c r="E3" s="310"/>
    </row>
    <row r="4" spans="2:8" s="134" customFormat="1" ht="15" customHeight="1" x14ac:dyDescent="0.25">
      <c r="B4" s="192" t="s">
        <v>1766</v>
      </c>
      <c r="C4" s="211" t="s">
        <v>2042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7" t="s">
        <v>1752</v>
      </c>
      <c r="C6" s="308"/>
      <c r="D6" s="308"/>
      <c r="E6" s="309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x14ac:dyDescent="0.2">
      <c r="B8" s="239" t="s">
        <v>879</v>
      </c>
      <c r="C8" s="240" t="s">
        <v>1207</v>
      </c>
      <c r="D8" s="241" t="s">
        <v>878</v>
      </c>
      <c r="E8" s="290">
        <v>242349.40149879357</v>
      </c>
      <c r="G8" s="193"/>
    </row>
    <row r="9" spans="2:8" ht="15" customHeight="1" x14ac:dyDescent="0.2">
      <c r="B9" s="242" t="s">
        <v>899</v>
      </c>
      <c r="C9" s="243" t="s">
        <v>1208</v>
      </c>
      <c r="D9" s="244" t="s">
        <v>117</v>
      </c>
      <c r="E9" s="305">
        <v>4484.7236132070966</v>
      </c>
      <c r="G9" s="193"/>
    </row>
    <row r="10" spans="2:8" ht="15" customHeight="1" x14ac:dyDescent="0.2">
      <c r="B10" s="242" t="s">
        <v>898</v>
      </c>
      <c r="C10" s="243" t="s">
        <v>1501</v>
      </c>
      <c r="D10" s="244" t="s">
        <v>117</v>
      </c>
      <c r="E10" s="305">
        <v>4620.1957948614099</v>
      </c>
      <c r="G10" s="193"/>
    </row>
    <row r="11" spans="2:8" ht="15" customHeight="1" x14ac:dyDescent="0.2">
      <c r="B11" s="242" t="s">
        <v>897</v>
      </c>
      <c r="C11" s="243" t="s">
        <v>1209</v>
      </c>
      <c r="D11" s="244" t="s">
        <v>117</v>
      </c>
      <c r="E11" s="305">
        <v>4631.410814648988</v>
      </c>
      <c r="G11" s="193"/>
    </row>
    <row r="12" spans="2:8" ht="15" customHeight="1" x14ac:dyDescent="0.2">
      <c r="B12" s="242" t="s">
        <v>896</v>
      </c>
      <c r="C12" s="243" t="s">
        <v>1503</v>
      </c>
      <c r="D12" s="244" t="s">
        <v>117</v>
      </c>
      <c r="E12" s="305">
        <v>4823.6528172631188</v>
      </c>
      <c r="G12" s="193"/>
    </row>
    <row r="13" spans="2:8" ht="15" customHeight="1" x14ac:dyDescent="0.2">
      <c r="B13" s="242" t="s">
        <v>895</v>
      </c>
      <c r="C13" s="243" t="s">
        <v>1210</v>
      </c>
      <c r="D13" s="244" t="s">
        <v>117</v>
      </c>
      <c r="E13" s="305">
        <v>5109.8308550687252</v>
      </c>
      <c r="G13" s="193"/>
    </row>
    <row r="14" spans="2:8" ht="15" customHeight="1" x14ac:dyDescent="0.2">
      <c r="B14" s="242" t="s">
        <v>894</v>
      </c>
      <c r="C14" s="243" t="s">
        <v>1505</v>
      </c>
      <c r="D14" s="244" t="s">
        <v>117</v>
      </c>
      <c r="E14" s="305">
        <v>4296.9892891465497</v>
      </c>
      <c r="G14" s="193"/>
    </row>
    <row r="15" spans="2:8" ht="15" customHeight="1" x14ac:dyDescent="0.2">
      <c r="B15" s="245" t="s">
        <v>893</v>
      </c>
      <c r="C15" s="246" t="s">
        <v>1211</v>
      </c>
      <c r="D15" s="244" t="s">
        <v>117</v>
      </c>
      <c r="E15" s="305">
        <v>4860.407119126442</v>
      </c>
      <c r="G15" s="193"/>
    </row>
    <row r="16" spans="2:8" ht="15" customHeight="1" x14ac:dyDescent="0.2">
      <c r="B16" s="245" t="s">
        <v>892</v>
      </c>
      <c r="C16" s="246" t="s">
        <v>1212</v>
      </c>
      <c r="D16" s="244" t="s">
        <v>311</v>
      </c>
      <c r="E16" s="305">
        <v>4540569.0248336494</v>
      </c>
      <c r="G16" s="193"/>
    </row>
    <row r="17" spans="2:7" ht="15" customHeight="1" x14ac:dyDescent="0.2">
      <c r="B17" s="242" t="s">
        <v>891</v>
      </c>
      <c r="C17" s="243" t="s">
        <v>1213</v>
      </c>
      <c r="D17" s="244" t="s">
        <v>117</v>
      </c>
      <c r="E17" s="305">
        <v>7009.7931238652409</v>
      </c>
      <c r="G17" s="193"/>
    </row>
    <row r="18" spans="2:7" ht="15" customHeight="1" x14ac:dyDescent="0.2">
      <c r="B18" s="245" t="s">
        <v>850</v>
      </c>
      <c r="C18" s="246" t="s">
        <v>1214</v>
      </c>
      <c r="D18" s="244" t="s">
        <v>117</v>
      </c>
      <c r="E18" s="305">
        <v>8361.248043942649</v>
      </c>
      <c r="G18" s="193"/>
    </row>
    <row r="19" spans="2:7" ht="15" customHeight="1" x14ac:dyDescent="0.2">
      <c r="B19" s="245" t="s">
        <v>847</v>
      </c>
      <c r="C19" s="246" t="s">
        <v>1215</v>
      </c>
      <c r="D19" s="244" t="s">
        <v>2</v>
      </c>
      <c r="E19" s="305">
        <v>4415.2112220575473</v>
      </c>
      <c r="G19" s="193"/>
    </row>
    <row r="20" spans="2:7" ht="15" customHeight="1" x14ac:dyDescent="0.2">
      <c r="B20" s="245" t="s">
        <v>849</v>
      </c>
      <c r="C20" s="246" t="s">
        <v>1216</v>
      </c>
      <c r="D20" s="244" t="s">
        <v>117</v>
      </c>
      <c r="E20" s="305">
        <v>7261.1152937423176</v>
      </c>
      <c r="G20" s="193"/>
    </row>
    <row r="21" spans="2:7" ht="15" customHeight="1" x14ac:dyDescent="0.2">
      <c r="B21" s="245" t="s">
        <v>869</v>
      </c>
      <c r="C21" s="246" t="s">
        <v>1217</v>
      </c>
      <c r="D21" s="244" t="s">
        <v>117</v>
      </c>
      <c r="E21" s="305">
        <v>6339.1665664834836</v>
      </c>
      <c r="G21" s="193"/>
    </row>
    <row r="22" spans="2:7" ht="15" customHeight="1" x14ac:dyDescent="0.2">
      <c r="B22" s="245" t="s">
        <v>868</v>
      </c>
      <c r="C22" s="246" t="s">
        <v>1218</v>
      </c>
      <c r="D22" s="244" t="s">
        <v>117</v>
      </c>
      <c r="E22" s="305">
        <v>5952.4080178411223</v>
      </c>
      <c r="G22" s="193"/>
    </row>
    <row r="23" spans="2:7" ht="15" customHeight="1" x14ac:dyDescent="0.2">
      <c r="B23" s="245" t="s">
        <v>867</v>
      </c>
      <c r="C23" s="246" t="s">
        <v>1507</v>
      </c>
      <c r="D23" s="244" t="s">
        <v>117</v>
      </c>
      <c r="E23" s="305">
        <v>7226.5462555540134</v>
      </c>
      <c r="G23" s="193"/>
    </row>
    <row r="24" spans="2:7" ht="15" customHeight="1" x14ac:dyDescent="0.2">
      <c r="B24" s="242" t="s">
        <v>866</v>
      </c>
      <c r="C24" s="243" t="s">
        <v>1219</v>
      </c>
      <c r="D24" s="244" t="s">
        <v>117</v>
      </c>
      <c r="E24" s="305">
        <v>10595.179686296115</v>
      </c>
      <c r="G24" s="193"/>
    </row>
    <row r="25" spans="2:7" ht="15" customHeight="1" x14ac:dyDescent="0.2">
      <c r="B25" s="245" t="s">
        <v>877</v>
      </c>
      <c r="C25" s="246" t="s">
        <v>1220</v>
      </c>
      <c r="D25" s="244" t="s">
        <v>4</v>
      </c>
      <c r="E25" s="305">
        <v>20950.599521015345</v>
      </c>
      <c r="G25" s="193"/>
    </row>
    <row r="26" spans="2:7" ht="15" customHeight="1" x14ac:dyDescent="0.2">
      <c r="B26" s="245" t="s">
        <v>876</v>
      </c>
      <c r="C26" s="246" t="s">
        <v>1221</v>
      </c>
      <c r="D26" s="244" t="s">
        <v>117</v>
      </c>
      <c r="E26" s="305">
        <v>6584.198104202851</v>
      </c>
      <c r="G26" s="193"/>
    </row>
    <row r="27" spans="2:7" ht="15" customHeight="1" x14ac:dyDescent="0.2">
      <c r="B27" s="242" t="s">
        <v>875</v>
      </c>
      <c r="C27" s="243" t="s">
        <v>1222</v>
      </c>
      <c r="D27" s="244" t="s">
        <v>117</v>
      </c>
      <c r="E27" s="305">
        <v>7076.8019319574123</v>
      </c>
      <c r="G27" s="193"/>
    </row>
    <row r="28" spans="2:7" ht="15" customHeight="1" x14ac:dyDescent="0.2">
      <c r="B28" s="245" t="s">
        <v>874</v>
      </c>
      <c r="C28" s="246" t="s">
        <v>1223</v>
      </c>
      <c r="D28" s="244" t="s">
        <v>4</v>
      </c>
      <c r="E28" s="305">
        <v>377.98649566492344</v>
      </c>
      <c r="G28" s="193"/>
    </row>
    <row r="29" spans="2:7" ht="15" customHeight="1" x14ac:dyDescent="0.2">
      <c r="B29" s="245" t="s">
        <v>873</v>
      </c>
      <c r="C29" s="246" t="s">
        <v>1224</v>
      </c>
      <c r="D29" s="244" t="s">
        <v>4</v>
      </c>
      <c r="E29" s="305">
        <v>410.70528099353697</v>
      </c>
      <c r="G29" s="193"/>
    </row>
    <row r="30" spans="2:7" ht="15" customHeight="1" x14ac:dyDescent="0.2">
      <c r="B30" s="242" t="s">
        <v>872</v>
      </c>
      <c r="C30" s="243" t="s">
        <v>1225</v>
      </c>
      <c r="D30" s="244" t="s">
        <v>117</v>
      </c>
      <c r="E30" s="305">
        <v>8485.9325501516596</v>
      </c>
      <c r="G30" s="193"/>
    </row>
    <row r="31" spans="2:7" ht="15" customHeight="1" x14ac:dyDescent="0.2">
      <c r="B31" s="242" t="s">
        <v>871</v>
      </c>
      <c r="C31" s="243" t="s">
        <v>1226</v>
      </c>
      <c r="D31" s="244" t="s">
        <v>4</v>
      </c>
      <c r="E31" s="305">
        <v>34606.997448543872</v>
      </c>
      <c r="G31" s="193"/>
    </row>
    <row r="32" spans="2:7" ht="15" customHeight="1" x14ac:dyDescent="0.2">
      <c r="B32" s="245" t="s">
        <v>860</v>
      </c>
      <c r="C32" s="246" t="s">
        <v>1227</v>
      </c>
      <c r="D32" s="244" t="s">
        <v>4</v>
      </c>
      <c r="E32" s="305">
        <v>1875.3206317940417</v>
      </c>
      <c r="G32" s="193"/>
    </row>
    <row r="33" spans="2:7" ht="15" customHeight="1" x14ac:dyDescent="0.2">
      <c r="B33" s="245" t="s">
        <v>890</v>
      </c>
      <c r="C33" s="246" t="s">
        <v>1228</v>
      </c>
      <c r="D33" s="244" t="s">
        <v>4</v>
      </c>
      <c r="E33" s="305">
        <v>2194.244019332054</v>
      </c>
      <c r="G33" s="193"/>
    </row>
    <row r="34" spans="2:7" ht="15" customHeight="1" x14ac:dyDescent="0.2">
      <c r="B34" s="245" t="s">
        <v>864</v>
      </c>
      <c r="C34" s="246" t="s">
        <v>1229</v>
      </c>
      <c r="D34" s="244" t="s">
        <v>2</v>
      </c>
      <c r="E34" s="305">
        <v>737.61504816844672</v>
      </c>
      <c r="G34" s="193"/>
    </row>
    <row r="35" spans="2:7" ht="15" customHeight="1" x14ac:dyDescent="0.2">
      <c r="B35" s="245" t="s">
        <v>863</v>
      </c>
      <c r="C35" s="246" t="s">
        <v>1230</v>
      </c>
      <c r="D35" s="244" t="s">
        <v>2</v>
      </c>
      <c r="E35" s="305">
        <v>1711.9159657603973</v>
      </c>
      <c r="G35" s="193"/>
    </row>
    <row r="36" spans="2:7" ht="15" customHeight="1" x14ac:dyDescent="0.2">
      <c r="B36" s="245" t="s">
        <v>845</v>
      </c>
      <c r="C36" s="246" t="s">
        <v>1231</v>
      </c>
      <c r="D36" s="244" t="s">
        <v>2</v>
      </c>
      <c r="E36" s="305">
        <v>9209.6937907936281</v>
      </c>
      <c r="G36" s="193"/>
    </row>
    <row r="37" spans="2:7" ht="15" customHeight="1" x14ac:dyDescent="0.2">
      <c r="B37" s="242" t="s">
        <v>889</v>
      </c>
      <c r="C37" s="243" t="s">
        <v>1232</v>
      </c>
      <c r="D37" s="244" t="s">
        <v>2</v>
      </c>
      <c r="E37" s="305">
        <v>329.85610504179255</v>
      </c>
      <c r="G37" s="193"/>
    </row>
    <row r="38" spans="2:7" ht="15" customHeight="1" x14ac:dyDescent="0.2">
      <c r="B38" s="245" t="s">
        <v>888</v>
      </c>
      <c r="C38" s="246" t="s">
        <v>1233</v>
      </c>
      <c r="D38" s="244" t="s">
        <v>311</v>
      </c>
      <c r="E38" s="305">
        <v>4902725.8423191356</v>
      </c>
      <c r="G38" s="193"/>
    </row>
    <row r="39" spans="2:7" ht="15" customHeight="1" x14ac:dyDescent="0.2">
      <c r="B39" s="242" t="s">
        <v>887</v>
      </c>
      <c r="C39" s="243" t="s">
        <v>1234</v>
      </c>
      <c r="D39" s="244" t="s">
        <v>117</v>
      </c>
      <c r="E39" s="305">
        <v>5178.6400166883841</v>
      </c>
      <c r="G39" s="193"/>
    </row>
    <row r="40" spans="2:7" ht="15" customHeight="1" x14ac:dyDescent="0.2">
      <c r="B40" s="242" t="s">
        <v>886</v>
      </c>
      <c r="C40" s="243" t="s">
        <v>1235</v>
      </c>
      <c r="D40" s="244" t="s">
        <v>117</v>
      </c>
      <c r="E40" s="305">
        <v>5225.1147757344434</v>
      </c>
      <c r="G40" s="193"/>
    </row>
    <row r="41" spans="2:7" ht="15" customHeight="1" x14ac:dyDescent="0.2">
      <c r="B41" s="242" t="s">
        <v>859</v>
      </c>
      <c r="C41" s="243" t="s">
        <v>1236</v>
      </c>
      <c r="D41" s="244" t="s">
        <v>855</v>
      </c>
      <c r="E41" s="305">
        <v>11964.150380314271</v>
      </c>
      <c r="G41" s="193"/>
    </row>
    <row r="42" spans="2:7" ht="15" customHeight="1" x14ac:dyDescent="0.2">
      <c r="B42" s="242" t="s">
        <v>858</v>
      </c>
      <c r="C42" s="243" t="s">
        <v>1237</v>
      </c>
      <c r="D42" s="244" t="s">
        <v>855</v>
      </c>
      <c r="E42" s="305">
        <v>20447.052730250853</v>
      </c>
      <c r="G42" s="193"/>
    </row>
    <row r="43" spans="2:7" ht="15" customHeight="1" x14ac:dyDescent="0.2">
      <c r="B43" s="242" t="s">
        <v>857</v>
      </c>
      <c r="C43" s="243" t="s">
        <v>1238</v>
      </c>
      <c r="D43" s="244" t="s">
        <v>855</v>
      </c>
      <c r="E43" s="305">
        <v>45844.156990040727</v>
      </c>
      <c r="G43" s="193"/>
    </row>
    <row r="44" spans="2:7" ht="15" customHeight="1" x14ac:dyDescent="0.2">
      <c r="B44" s="242" t="s">
        <v>856</v>
      </c>
      <c r="C44" s="243" t="s">
        <v>1239</v>
      </c>
      <c r="D44" s="244" t="s">
        <v>855</v>
      </c>
      <c r="E44" s="305">
        <v>79761.124326744757</v>
      </c>
      <c r="G44" s="193"/>
    </row>
    <row r="45" spans="2:7" ht="15" customHeight="1" x14ac:dyDescent="0.2">
      <c r="B45" s="242" t="s">
        <v>885</v>
      </c>
      <c r="C45" s="243" t="s">
        <v>1240</v>
      </c>
      <c r="D45" s="244" t="s">
        <v>117</v>
      </c>
      <c r="E45" s="305">
        <v>13771.402320982157</v>
      </c>
      <c r="G45" s="193"/>
    </row>
    <row r="46" spans="2:7" ht="15" customHeight="1" x14ac:dyDescent="0.2">
      <c r="B46" s="242" t="s">
        <v>884</v>
      </c>
      <c r="C46" s="243" t="s">
        <v>1241</v>
      </c>
      <c r="D46" s="244" t="s">
        <v>117</v>
      </c>
      <c r="E46" s="305">
        <v>19318.262964246464</v>
      </c>
      <c r="G46" s="193"/>
    </row>
    <row r="47" spans="2:7" ht="15" customHeight="1" x14ac:dyDescent="0.2">
      <c r="B47" s="242" t="s">
        <v>862</v>
      </c>
      <c r="C47" s="243" t="s">
        <v>1850</v>
      </c>
      <c r="D47" s="244" t="s">
        <v>2</v>
      </c>
      <c r="E47" s="305">
        <v>1110.9488295729038</v>
      </c>
      <c r="G47" s="193"/>
    </row>
    <row r="48" spans="2:7" ht="15" customHeight="1" x14ac:dyDescent="0.2">
      <c r="B48" s="245" t="s">
        <v>766</v>
      </c>
      <c r="C48" s="246" t="s">
        <v>1242</v>
      </c>
      <c r="D48" s="244" t="s">
        <v>4</v>
      </c>
      <c r="E48" s="305">
        <v>6819.4530136448802</v>
      </c>
      <c r="G48" s="193"/>
    </row>
    <row r="49" spans="2:7" ht="15" customHeight="1" x14ac:dyDescent="0.2">
      <c r="B49" s="245" t="s">
        <v>765</v>
      </c>
      <c r="C49" s="246" t="s">
        <v>1243</v>
      </c>
      <c r="D49" s="244" t="s">
        <v>4</v>
      </c>
      <c r="E49" s="305">
        <v>8766.5730868727424</v>
      </c>
      <c r="G49" s="193"/>
    </row>
    <row r="50" spans="2:7" ht="15" customHeight="1" x14ac:dyDescent="0.2">
      <c r="B50" s="242" t="s">
        <v>764</v>
      </c>
      <c r="C50" s="243" t="s">
        <v>1244</v>
      </c>
      <c r="D50" s="244" t="s">
        <v>4</v>
      </c>
      <c r="E50" s="305">
        <v>14047.413649513299</v>
      </c>
      <c r="G50" s="193"/>
    </row>
    <row r="51" spans="2:7" ht="15" customHeight="1" x14ac:dyDescent="0.2">
      <c r="B51" s="242" t="s">
        <v>854</v>
      </c>
      <c r="C51" s="243" t="s">
        <v>1245</v>
      </c>
      <c r="D51" s="244" t="s">
        <v>4</v>
      </c>
      <c r="E51" s="305">
        <v>4008.6790847765692</v>
      </c>
      <c r="G51" s="193"/>
    </row>
    <row r="52" spans="2:7" ht="15" customHeight="1" x14ac:dyDescent="0.2">
      <c r="B52" s="242" t="s">
        <v>853</v>
      </c>
      <c r="C52" s="243" t="s">
        <v>1246</v>
      </c>
      <c r="D52" s="244" t="s">
        <v>4</v>
      </c>
      <c r="E52" s="305">
        <v>11430.06913420431</v>
      </c>
      <c r="G52" s="193"/>
    </row>
    <row r="53" spans="2:7" ht="15" customHeight="1" x14ac:dyDescent="0.2">
      <c r="B53" s="242" t="s">
        <v>852</v>
      </c>
      <c r="C53" s="243" t="s">
        <v>1247</v>
      </c>
      <c r="D53" s="244" t="s">
        <v>4</v>
      </c>
      <c r="E53" s="305">
        <v>10203.1672817134</v>
      </c>
      <c r="G53" s="193"/>
    </row>
    <row r="54" spans="2:7" ht="15" customHeight="1" x14ac:dyDescent="0.2">
      <c r="B54" s="242" t="s">
        <v>883</v>
      </c>
      <c r="C54" s="243" t="s">
        <v>1248</v>
      </c>
      <c r="D54" s="244" t="s">
        <v>2</v>
      </c>
      <c r="E54" s="305">
        <v>10626.599561865643</v>
      </c>
      <c r="G54" s="193"/>
    </row>
    <row r="55" spans="2:7" ht="15" customHeight="1" x14ac:dyDescent="0.2">
      <c r="B55" s="242" t="s">
        <v>882</v>
      </c>
      <c r="C55" s="243" t="s">
        <v>1249</v>
      </c>
      <c r="D55" s="244" t="s">
        <v>2</v>
      </c>
      <c r="E55" s="305">
        <v>7952.4229269588086</v>
      </c>
      <c r="G55" s="193"/>
    </row>
    <row r="56" spans="2:7" ht="15" customHeight="1" x14ac:dyDescent="0.2">
      <c r="B56" s="242" t="s">
        <v>881</v>
      </c>
      <c r="C56" s="243" t="s">
        <v>1250</v>
      </c>
      <c r="D56" s="244" t="s">
        <v>3</v>
      </c>
      <c r="E56" s="305">
        <v>6225.6669224927746</v>
      </c>
      <c r="G56" s="193"/>
    </row>
    <row r="57" spans="2:7" ht="15" customHeight="1" x14ac:dyDescent="0.2">
      <c r="B57" s="245" t="s">
        <v>840</v>
      </c>
      <c r="C57" s="246" t="s">
        <v>1251</v>
      </c>
      <c r="D57" s="244" t="s">
        <v>119</v>
      </c>
      <c r="E57" s="305">
        <v>2759.0573512009187</v>
      </c>
      <c r="G57" s="193"/>
    </row>
    <row r="58" spans="2:7" ht="15" customHeight="1" x14ac:dyDescent="0.2">
      <c r="B58" s="245" t="s">
        <v>842</v>
      </c>
      <c r="C58" s="246" t="s">
        <v>1253</v>
      </c>
      <c r="D58" s="244" t="s">
        <v>119</v>
      </c>
      <c r="E58" s="305">
        <v>2846.6847224052717</v>
      </c>
      <c r="G58" s="193"/>
    </row>
    <row r="59" spans="2:7" ht="15" customHeight="1" x14ac:dyDescent="0.2">
      <c r="B59" s="242" t="s">
        <v>831</v>
      </c>
      <c r="C59" s="243" t="s">
        <v>1254</v>
      </c>
      <c r="D59" s="244" t="s">
        <v>3</v>
      </c>
      <c r="E59" s="305">
        <v>6807.7157504904517</v>
      </c>
      <c r="G59" s="193"/>
    </row>
    <row r="60" spans="2:7" ht="15" customHeight="1" x14ac:dyDescent="0.2">
      <c r="B60" s="242" t="s">
        <v>833</v>
      </c>
      <c r="C60" s="243" t="s">
        <v>1255</v>
      </c>
      <c r="D60" s="244" t="s">
        <v>119</v>
      </c>
      <c r="E60" s="305">
        <v>1717.4384005889685</v>
      </c>
      <c r="G60" s="193"/>
    </row>
    <row r="61" spans="2:7" ht="15" customHeight="1" x14ac:dyDescent="0.2">
      <c r="B61" s="245" t="s">
        <v>830</v>
      </c>
      <c r="C61" s="246" t="s">
        <v>1256</v>
      </c>
      <c r="D61" s="244" t="s">
        <v>3</v>
      </c>
      <c r="E61" s="305">
        <v>8268.6220143606533</v>
      </c>
      <c r="G61" s="193"/>
    </row>
    <row r="62" spans="2:7" ht="15" customHeight="1" x14ac:dyDescent="0.2">
      <c r="B62" s="242" t="s">
        <v>829</v>
      </c>
      <c r="C62" s="243" t="s">
        <v>1754</v>
      </c>
      <c r="D62" s="244" t="s">
        <v>3</v>
      </c>
      <c r="E62" s="305">
        <v>6995.8104059392554</v>
      </c>
      <c r="G62" s="193"/>
    </row>
    <row r="63" spans="2:7" ht="15" customHeight="1" x14ac:dyDescent="0.2">
      <c r="B63" s="245" t="s">
        <v>837</v>
      </c>
      <c r="C63" s="246" t="s">
        <v>1257</v>
      </c>
      <c r="D63" s="244" t="s">
        <v>117</v>
      </c>
      <c r="E63" s="305">
        <v>6119.7757026690842</v>
      </c>
      <c r="G63" s="193"/>
    </row>
    <row r="64" spans="2:7" ht="15" customHeight="1" x14ac:dyDescent="0.2">
      <c r="B64" s="245" t="s">
        <v>822</v>
      </c>
      <c r="C64" s="246" t="s">
        <v>1258</v>
      </c>
      <c r="D64" s="244" t="s">
        <v>3</v>
      </c>
      <c r="E64" s="305">
        <v>299.28104295352557</v>
      </c>
      <c r="G64" s="193"/>
    </row>
    <row r="65" spans="2:7" ht="15" customHeight="1" x14ac:dyDescent="0.2">
      <c r="B65" s="242" t="s">
        <v>828</v>
      </c>
      <c r="C65" s="243" t="s">
        <v>1259</v>
      </c>
      <c r="D65" s="244" t="s">
        <v>117</v>
      </c>
      <c r="E65" s="305">
        <v>1446.20644323803</v>
      </c>
      <c r="G65" s="193"/>
    </row>
    <row r="66" spans="2:7" ht="15" customHeight="1" x14ac:dyDescent="0.2">
      <c r="B66" s="242" t="s">
        <v>827</v>
      </c>
      <c r="C66" s="243" t="s">
        <v>1260</v>
      </c>
      <c r="D66" s="244" t="s">
        <v>3</v>
      </c>
      <c r="E66" s="305">
        <v>9491.094901570561</v>
      </c>
      <c r="G66" s="193"/>
    </row>
    <row r="67" spans="2:7" ht="15" customHeight="1" x14ac:dyDescent="0.2">
      <c r="B67" s="245" t="s">
        <v>823</v>
      </c>
      <c r="C67" s="246" t="s">
        <v>1261</v>
      </c>
      <c r="D67" s="244" t="s">
        <v>119</v>
      </c>
      <c r="E67" s="305">
        <v>2323.4713536403633</v>
      </c>
      <c r="G67" s="193"/>
    </row>
    <row r="68" spans="2:7" ht="15" customHeight="1" x14ac:dyDescent="0.2">
      <c r="B68" s="245" t="s">
        <v>820</v>
      </c>
      <c r="C68" s="246" t="s">
        <v>1262</v>
      </c>
      <c r="D68" s="244" t="s">
        <v>3</v>
      </c>
      <c r="E68" s="305">
        <v>11209.087863628589</v>
      </c>
      <c r="G68" s="193"/>
    </row>
    <row r="69" spans="2:7" ht="15" customHeight="1" x14ac:dyDescent="0.2">
      <c r="B69" s="245" t="s">
        <v>825</v>
      </c>
      <c r="C69" s="246" t="s">
        <v>1263</v>
      </c>
      <c r="D69" s="244" t="s">
        <v>117</v>
      </c>
      <c r="E69" s="305">
        <v>720.06176535528527</v>
      </c>
      <c r="G69" s="193"/>
    </row>
    <row r="70" spans="2:7" ht="15" customHeight="1" x14ac:dyDescent="0.2">
      <c r="B70" s="242" t="s">
        <v>819</v>
      </c>
      <c r="C70" s="246" t="s">
        <v>1755</v>
      </c>
      <c r="D70" s="244" t="s">
        <v>3</v>
      </c>
      <c r="E70" s="305">
        <v>6320.4326261683136</v>
      </c>
      <c r="G70" s="193"/>
    </row>
    <row r="71" spans="2:7" ht="15" customHeight="1" x14ac:dyDescent="0.2">
      <c r="B71" s="242" t="s">
        <v>818</v>
      </c>
      <c r="C71" s="243" t="s">
        <v>1264</v>
      </c>
      <c r="D71" s="244" t="s">
        <v>2</v>
      </c>
      <c r="E71" s="305">
        <v>47172.205770534092</v>
      </c>
      <c r="G71" s="193"/>
    </row>
    <row r="72" spans="2:7" ht="15" customHeight="1" x14ac:dyDescent="0.2">
      <c r="B72" s="245" t="s">
        <v>815</v>
      </c>
      <c r="C72" s="246" t="s">
        <v>1265</v>
      </c>
      <c r="D72" s="244" t="s">
        <v>1</v>
      </c>
      <c r="E72" s="305">
        <v>16988.223717873167</v>
      </c>
      <c r="G72" s="193"/>
    </row>
    <row r="73" spans="2:7" ht="15" customHeight="1" x14ac:dyDescent="0.2">
      <c r="B73" s="245" t="s">
        <v>810</v>
      </c>
      <c r="C73" s="246" t="s">
        <v>1266</v>
      </c>
      <c r="D73" s="244" t="s">
        <v>1</v>
      </c>
      <c r="E73" s="305">
        <v>33921.239797430215</v>
      </c>
      <c r="G73" s="193"/>
    </row>
    <row r="74" spans="2:7" ht="15" customHeight="1" x14ac:dyDescent="0.2">
      <c r="B74" s="245" t="s">
        <v>806</v>
      </c>
      <c r="C74" s="246" t="s">
        <v>1267</v>
      </c>
      <c r="D74" s="244" t="s">
        <v>1</v>
      </c>
      <c r="E74" s="305">
        <v>21178.367814377412</v>
      </c>
      <c r="G74" s="193"/>
    </row>
    <row r="75" spans="2:7" ht="15" customHeight="1" x14ac:dyDescent="0.2">
      <c r="B75" s="245" t="s">
        <v>805</v>
      </c>
      <c r="C75" s="246" t="s">
        <v>1268</v>
      </c>
      <c r="D75" s="244" t="s">
        <v>1</v>
      </c>
      <c r="E75" s="305">
        <v>26983.336660310273</v>
      </c>
      <c r="G75" s="193"/>
    </row>
    <row r="76" spans="2:7" ht="15" customHeight="1" x14ac:dyDescent="0.2">
      <c r="B76" s="245" t="s">
        <v>814</v>
      </c>
      <c r="C76" s="246" t="s">
        <v>1269</v>
      </c>
      <c r="D76" s="244" t="s">
        <v>1</v>
      </c>
      <c r="E76" s="305">
        <v>19542.296973964068</v>
      </c>
      <c r="G76" s="193"/>
    </row>
    <row r="77" spans="2:7" ht="15" customHeight="1" x14ac:dyDescent="0.2">
      <c r="B77" s="245" t="s">
        <v>813</v>
      </c>
      <c r="C77" s="246" t="s">
        <v>1270</v>
      </c>
      <c r="D77" s="244" t="s">
        <v>1</v>
      </c>
      <c r="E77" s="305">
        <v>25559.942236946306</v>
      </c>
      <c r="G77" s="193"/>
    </row>
    <row r="78" spans="2:7" ht="15" customHeight="1" x14ac:dyDescent="0.2">
      <c r="B78" s="245" t="s">
        <v>809</v>
      </c>
      <c r="C78" s="246" t="s">
        <v>1271</v>
      </c>
      <c r="D78" s="244" t="s">
        <v>1</v>
      </c>
      <c r="E78" s="305">
        <v>33121.693955153532</v>
      </c>
      <c r="G78" s="193"/>
    </row>
    <row r="79" spans="2:7" ht="15" customHeight="1" x14ac:dyDescent="0.2">
      <c r="B79" s="245" t="s">
        <v>808</v>
      </c>
      <c r="C79" s="246" t="s">
        <v>1272</v>
      </c>
      <c r="D79" s="244" t="s">
        <v>1</v>
      </c>
      <c r="E79" s="305">
        <v>21994.349685700236</v>
      </c>
      <c r="G79" s="193"/>
    </row>
    <row r="80" spans="2:7" ht="15" customHeight="1" x14ac:dyDescent="0.2">
      <c r="B80" s="245" t="s">
        <v>804</v>
      </c>
      <c r="C80" s="246" t="s">
        <v>1273</v>
      </c>
      <c r="D80" s="244" t="s">
        <v>1</v>
      </c>
      <c r="E80" s="305">
        <v>20026.159684981954</v>
      </c>
      <c r="G80" s="193"/>
    </row>
    <row r="81" spans="2:7" ht="15" customHeight="1" x14ac:dyDescent="0.2">
      <c r="B81" s="245" t="s">
        <v>803</v>
      </c>
      <c r="C81" s="246" t="s">
        <v>1274</v>
      </c>
      <c r="D81" s="244" t="s">
        <v>1</v>
      </c>
      <c r="E81" s="305">
        <v>18679.623686354211</v>
      </c>
      <c r="G81" s="193"/>
    </row>
    <row r="82" spans="2:7" ht="15" customHeight="1" x14ac:dyDescent="0.2">
      <c r="B82" s="242" t="s">
        <v>802</v>
      </c>
      <c r="C82" s="243" t="s">
        <v>1275</v>
      </c>
      <c r="D82" s="244" t="s">
        <v>1</v>
      </c>
      <c r="E82" s="305">
        <v>22821.458354472208</v>
      </c>
      <c r="G82" s="193"/>
    </row>
    <row r="83" spans="2:7" ht="15" customHeight="1" x14ac:dyDescent="0.2">
      <c r="B83" s="242" t="s">
        <v>812</v>
      </c>
      <c r="C83" s="243" t="s">
        <v>1276</v>
      </c>
      <c r="D83" s="244" t="s">
        <v>1</v>
      </c>
      <c r="E83" s="305">
        <v>18395.966569664291</v>
      </c>
      <c r="G83" s="193"/>
    </row>
    <row r="84" spans="2:7" ht="15" customHeight="1" x14ac:dyDescent="0.2">
      <c r="B84" s="245" t="s">
        <v>799</v>
      </c>
      <c r="C84" s="246" t="s">
        <v>1277</v>
      </c>
      <c r="D84" s="244" t="s">
        <v>3</v>
      </c>
      <c r="E84" s="305">
        <v>3402.2061253006705</v>
      </c>
      <c r="G84" s="193"/>
    </row>
    <row r="85" spans="2:7" ht="15" customHeight="1" x14ac:dyDescent="0.2">
      <c r="B85" s="245" t="s">
        <v>796</v>
      </c>
      <c r="C85" s="246" t="s">
        <v>1278</v>
      </c>
      <c r="D85" s="244" t="s">
        <v>2</v>
      </c>
      <c r="E85" s="305">
        <v>1887.829861710605</v>
      </c>
      <c r="G85" s="193"/>
    </row>
    <row r="86" spans="2:7" ht="15" customHeight="1" x14ac:dyDescent="0.2">
      <c r="B86" s="245" t="s">
        <v>793</v>
      </c>
      <c r="C86" s="246" t="s">
        <v>1279</v>
      </c>
      <c r="D86" s="244" t="s">
        <v>4</v>
      </c>
      <c r="E86" s="305">
        <v>2665.6286120246054</v>
      </c>
      <c r="G86" s="193"/>
    </row>
    <row r="87" spans="2:7" ht="15" customHeight="1" x14ac:dyDescent="0.2">
      <c r="B87" s="242" t="s">
        <v>795</v>
      </c>
      <c r="C87" s="243" t="s">
        <v>1280</v>
      </c>
      <c r="D87" s="244" t="s">
        <v>2</v>
      </c>
      <c r="E87" s="305">
        <v>1245.2282684361721</v>
      </c>
      <c r="G87" s="193"/>
    </row>
    <row r="88" spans="2:7" ht="15" customHeight="1" x14ac:dyDescent="0.2">
      <c r="B88" s="242" t="s">
        <v>792</v>
      </c>
      <c r="C88" s="243" t="s">
        <v>1281</v>
      </c>
      <c r="D88" s="244" t="s">
        <v>4</v>
      </c>
      <c r="E88" s="305">
        <v>2917.138531161288</v>
      </c>
      <c r="G88" s="193"/>
    </row>
    <row r="89" spans="2:7" ht="15" customHeight="1" x14ac:dyDescent="0.2">
      <c r="B89" s="242" t="s">
        <v>791</v>
      </c>
      <c r="C89" s="243" t="s">
        <v>1282</v>
      </c>
      <c r="D89" s="244" t="s">
        <v>4</v>
      </c>
      <c r="E89" s="305">
        <v>3244.8029629134535</v>
      </c>
      <c r="G89" s="193"/>
    </row>
    <row r="90" spans="2:7" ht="15" customHeight="1" x14ac:dyDescent="0.2">
      <c r="B90" s="247" t="s">
        <v>786</v>
      </c>
      <c r="C90" s="246" t="s">
        <v>1283</v>
      </c>
      <c r="D90" s="244" t="s">
        <v>2</v>
      </c>
      <c r="E90" s="305">
        <v>290779.42275233561</v>
      </c>
      <c r="G90" s="193"/>
    </row>
    <row r="91" spans="2:7" ht="15" customHeight="1" x14ac:dyDescent="0.2">
      <c r="B91" s="247" t="s">
        <v>788</v>
      </c>
      <c r="C91" s="246" t="s">
        <v>1284</v>
      </c>
      <c r="D91" s="244" t="s">
        <v>2</v>
      </c>
      <c r="E91" s="305">
        <v>22796.004999925008</v>
      </c>
      <c r="G91" s="193"/>
    </row>
    <row r="92" spans="2:7" ht="15" customHeight="1" x14ac:dyDescent="0.2">
      <c r="B92" s="247" t="s">
        <v>785</v>
      </c>
      <c r="C92" s="246" t="s">
        <v>1851</v>
      </c>
      <c r="D92" s="244" t="s">
        <v>2</v>
      </c>
      <c r="E92" s="305">
        <v>132641.17139499058</v>
      </c>
      <c r="G92" s="193"/>
    </row>
    <row r="93" spans="2:7" ht="15" customHeight="1" x14ac:dyDescent="0.2">
      <c r="B93" s="242" t="s">
        <v>777</v>
      </c>
      <c r="C93" s="243" t="s">
        <v>1285</v>
      </c>
      <c r="D93" s="244" t="s">
        <v>2</v>
      </c>
      <c r="E93" s="305">
        <v>616547.59313426074</v>
      </c>
      <c r="G93" s="193"/>
    </row>
    <row r="94" spans="2:7" ht="15" customHeight="1" x14ac:dyDescent="0.2">
      <c r="B94" s="247" t="s">
        <v>776</v>
      </c>
      <c r="C94" s="246" t="s">
        <v>1286</v>
      </c>
      <c r="D94" s="244" t="s">
        <v>2</v>
      </c>
      <c r="E94" s="305">
        <v>203534.98687341186</v>
      </c>
      <c r="G94" s="193"/>
    </row>
    <row r="95" spans="2:7" ht="15" customHeight="1" x14ac:dyDescent="0.2">
      <c r="B95" s="245" t="s">
        <v>775</v>
      </c>
      <c r="C95" s="246" t="s">
        <v>1496</v>
      </c>
      <c r="D95" s="244" t="s">
        <v>2</v>
      </c>
      <c r="E95" s="305">
        <v>708268.6208165657</v>
      </c>
      <c r="G95" s="193"/>
    </row>
    <row r="96" spans="2:7" ht="15" customHeight="1" x14ac:dyDescent="0.2">
      <c r="B96" s="245" t="s">
        <v>774</v>
      </c>
      <c r="C96" s="246" t="s">
        <v>1287</v>
      </c>
      <c r="D96" s="244" t="s">
        <v>2</v>
      </c>
      <c r="E96" s="305">
        <v>708268.6208165657</v>
      </c>
      <c r="G96" s="193"/>
    </row>
    <row r="97" spans="2:7" ht="15" customHeight="1" x14ac:dyDescent="0.2">
      <c r="B97" s="242" t="s">
        <v>773</v>
      </c>
      <c r="C97" s="243" t="s">
        <v>1288</v>
      </c>
      <c r="D97" s="244" t="s">
        <v>2</v>
      </c>
      <c r="E97" s="305">
        <v>610677.30615241313</v>
      </c>
      <c r="G97" s="193"/>
    </row>
    <row r="98" spans="2:7" ht="15" customHeight="1" x14ac:dyDescent="0.2">
      <c r="B98" s="242" t="s">
        <v>772</v>
      </c>
      <c r="C98" s="243" t="s">
        <v>1289</v>
      </c>
      <c r="D98" s="244" t="s">
        <v>2</v>
      </c>
      <c r="E98" s="305">
        <v>429384.44086820842</v>
      </c>
      <c r="G98" s="193"/>
    </row>
    <row r="99" spans="2:7" ht="15" customHeight="1" x14ac:dyDescent="0.2">
      <c r="B99" s="242" t="s">
        <v>771</v>
      </c>
      <c r="C99" s="243" t="s">
        <v>1290</v>
      </c>
      <c r="D99" s="244" t="s">
        <v>2</v>
      </c>
      <c r="E99" s="305">
        <v>503312.84588440356</v>
      </c>
      <c r="G99" s="193"/>
    </row>
    <row r="100" spans="2:7" ht="15" customHeight="1" x14ac:dyDescent="0.2">
      <c r="B100" s="242" t="s">
        <v>770</v>
      </c>
      <c r="C100" s="243" t="s">
        <v>1291</v>
      </c>
      <c r="D100" s="244" t="s">
        <v>2</v>
      </c>
      <c r="E100" s="305">
        <v>116199.44416200352</v>
      </c>
      <c r="G100" s="193"/>
    </row>
    <row r="101" spans="2:7" ht="15" customHeight="1" x14ac:dyDescent="0.2">
      <c r="B101" s="242" t="s">
        <v>769</v>
      </c>
      <c r="C101" s="243" t="s">
        <v>1292</v>
      </c>
      <c r="D101" s="244" t="s">
        <v>2</v>
      </c>
      <c r="E101" s="305">
        <v>143272.65028695689</v>
      </c>
      <c r="G101" s="193"/>
    </row>
    <row r="102" spans="2:7" ht="15" customHeight="1" x14ac:dyDescent="0.2">
      <c r="B102" s="242" t="s">
        <v>784</v>
      </c>
      <c r="C102" s="243" t="s">
        <v>1293</v>
      </c>
      <c r="D102" s="244" t="s">
        <v>2</v>
      </c>
      <c r="E102" s="305">
        <v>354596.59041089675</v>
      </c>
      <c r="G102" s="193"/>
    </row>
    <row r="103" spans="2:7" ht="15" customHeight="1" x14ac:dyDescent="0.2">
      <c r="B103" s="242" t="s">
        <v>783</v>
      </c>
      <c r="C103" s="243" t="s">
        <v>1294</v>
      </c>
      <c r="D103" s="244" t="s">
        <v>2</v>
      </c>
      <c r="E103" s="305">
        <v>57321.725106842096</v>
      </c>
      <c r="G103" s="193"/>
    </row>
    <row r="104" spans="2:7" ht="15" customHeight="1" x14ac:dyDescent="0.2">
      <c r="B104" s="242" t="s">
        <v>782</v>
      </c>
      <c r="C104" s="243" t="s">
        <v>1295</v>
      </c>
      <c r="D104" s="244" t="s">
        <v>2</v>
      </c>
      <c r="E104" s="305">
        <v>56741.329310828689</v>
      </c>
      <c r="G104" s="193"/>
    </row>
    <row r="105" spans="2:7" ht="15" customHeight="1" x14ac:dyDescent="0.2">
      <c r="B105" s="242" t="s">
        <v>781</v>
      </c>
      <c r="C105" s="243" t="s">
        <v>1296</v>
      </c>
      <c r="D105" s="244" t="s">
        <v>2</v>
      </c>
      <c r="E105" s="305">
        <v>55612.884187818527</v>
      </c>
      <c r="G105" s="193"/>
    </row>
    <row r="106" spans="2:7" ht="15" customHeight="1" x14ac:dyDescent="0.2">
      <c r="B106" s="242" t="s">
        <v>780</v>
      </c>
      <c r="C106" s="243" t="s">
        <v>1297</v>
      </c>
      <c r="D106" s="244" t="s">
        <v>2</v>
      </c>
      <c r="E106" s="305">
        <v>259279.28708393619</v>
      </c>
      <c r="G106" s="193"/>
    </row>
    <row r="107" spans="2:7" ht="15" customHeight="1" x14ac:dyDescent="0.2">
      <c r="B107" s="242" t="s">
        <v>779</v>
      </c>
      <c r="C107" s="243" t="s">
        <v>1298</v>
      </c>
      <c r="D107" s="244" t="s">
        <v>2</v>
      </c>
      <c r="E107" s="305">
        <v>1117028.7000170725</v>
      </c>
      <c r="G107" s="193"/>
    </row>
    <row r="108" spans="2:7" ht="15" customHeight="1" x14ac:dyDescent="0.2">
      <c r="B108" s="245" t="s">
        <v>758</v>
      </c>
      <c r="C108" s="246" t="s">
        <v>1299</v>
      </c>
      <c r="D108" s="244" t="s">
        <v>2</v>
      </c>
      <c r="E108" s="305">
        <v>30881.367171364502</v>
      </c>
      <c r="G108" s="193"/>
    </row>
    <row r="109" spans="2:7" ht="15" customHeight="1" x14ac:dyDescent="0.2">
      <c r="B109" s="248" t="s">
        <v>757</v>
      </c>
      <c r="C109" s="249" t="s">
        <v>1300</v>
      </c>
      <c r="D109" s="244" t="s">
        <v>117</v>
      </c>
      <c r="E109" s="305">
        <v>4293.5967167900289</v>
      </c>
      <c r="G109" s="193"/>
    </row>
    <row r="110" spans="2:7" ht="15" customHeight="1" x14ac:dyDescent="0.2">
      <c r="B110" s="248" t="s">
        <v>756</v>
      </c>
      <c r="C110" s="249" t="s">
        <v>1301</v>
      </c>
      <c r="D110" s="244" t="s">
        <v>2</v>
      </c>
      <c r="E110" s="305">
        <v>47686.304733031808</v>
      </c>
      <c r="G110" s="193"/>
    </row>
    <row r="111" spans="2:7" ht="15" customHeight="1" x14ac:dyDescent="0.2">
      <c r="B111" s="248" t="s">
        <v>755</v>
      </c>
      <c r="C111" s="249" t="s">
        <v>1302</v>
      </c>
      <c r="D111" s="244" t="s">
        <v>117</v>
      </c>
      <c r="E111" s="305">
        <v>4691.715753801247</v>
      </c>
      <c r="G111" s="193"/>
    </row>
    <row r="112" spans="2:7" ht="15" customHeight="1" x14ac:dyDescent="0.2">
      <c r="B112" s="248" t="s">
        <v>763</v>
      </c>
      <c r="C112" s="249" t="s">
        <v>1303</v>
      </c>
      <c r="D112" s="244" t="s">
        <v>4</v>
      </c>
      <c r="E112" s="305">
        <v>14627.1770067614</v>
      </c>
      <c r="G112" s="193"/>
    </row>
    <row r="113" spans="2:7" ht="15" customHeight="1" x14ac:dyDescent="0.2">
      <c r="B113" s="248" t="s">
        <v>762</v>
      </c>
      <c r="C113" s="249" t="s">
        <v>1304</v>
      </c>
      <c r="D113" s="244" t="s">
        <v>2</v>
      </c>
      <c r="E113" s="305">
        <v>92258.306431406556</v>
      </c>
      <c r="G113" s="193"/>
    </row>
    <row r="114" spans="2:7" ht="15" customHeight="1" x14ac:dyDescent="0.2">
      <c r="B114" s="245" t="s">
        <v>761</v>
      </c>
      <c r="C114" s="246" t="s">
        <v>1305</v>
      </c>
      <c r="D114" s="244" t="s">
        <v>2</v>
      </c>
      <c r="E114" s="305">
        <v>41030.671038594737</v>
      </c>
      <c r="G114" s="193"/>
    </row>
    <row r="115" spans="2:7" ht="15" customHeight="1" x14ac:dyDescent="0.2">
      <c r="B115" s="245" t="s">
        <v>742</v>
      </c>
      <c r="C115" s="246" t="s">
        <v>1306</v>
      </c>
      <c r="D115" s="244" t="s">
        <v>2</v>
      </c>
      <c r="E115" s="305">
        <v>11255.258738187571</v>
      </c>
      <c r="G115" s="193"/>
    </row>
    <row r="116" spans="2:7" ht="15" customHeight="1" x14ac:dyDescent="0.2">
      <c r="B116" s="245" t="s">
        <v>741</v>
      </c>
      <c r="C116" s="246" t="s">
        <v>1307</v>
      </c>
      <c r="D116" s="244" t="s">
        <v>2</v>
      </c>
      <c r="E116" s="305">
        <v>15492.798434012757</v>
      </c>
      <c r="G116" s="193"/>
    </row>
    <row r="117" spans="2:7" ht="15" customHeight="1" x14ac:dyDescent="0.2">
      <c r="B117" s="242" t="s">
        <v>754</v>
      </c>
      <c r="C117" s="243" t="s">
        <v>1308</v>
      </c>
      <c r="D117" s="244" t="s">
        <v>2</v>
      </c>
      <c r="E117" s="305">
        <v>61869.903952503737</v>
      </c>
      <c r="G117" s="193"/>
    </row>
    <row r="118" spans="2:7" ht="15" customHeight="1" x14ac:dyDescent="0.2">
      <c r="B118" s="242" t="s">
        <v>753</v>
      </c>
      <c r="C118" s="243" t="s">
        <v>1309</v>
      </c>
      <c r="D118" s="244" t="s">
        <v>2</v>
      </c>
      <c r="E118" s="305">
        <v>52702.816497991997</v>
      </c>
      <c r="G118" s="193"/>
    </row>
    <row r="119" spans="2:7" ht="15" customHeight="1" x14ac:dyDescent="0.2">
      <c r="B119" s="242" t="s">
        <v>752</v>
      </c>
      <c r="C119" s="243" t="s">
        <v>1310</v>
      </c>
      <c r="D119" s="244" t="s">
        <v>744</v>
      </c>
      <c r="E119" s="305">
        <v>5942.9223342170071</v>
      </c>
      <c r="G119" s="193"/>
    </row>
    <row r="120" spans="2:7" ht="15" customHeight="1" x14ac:dyDescent="0.2">
      <c r="B120" s="242" t="s">
        <v>751</v>
      </c>
      <c r="C120" s="243" t="s">
        <v>1311</v>
      </c>
      <c r="D120" s="244" t="s">
        <v>2</v>
      </c>
      <c r="E120" s="305">
        <v>36490.101230250904</v>
      </c>
      <c r="G120" s="193"/>
    </row>
    <row r="121" spans="2:7" ht="15" customHeight="1" x14ac:dyDescent="0.2">
      <c r="B121" s="242" t="s">
        <v>750</v>
      </c>
      <c r="C121" s="243" t="s">
        <v>1312</v>
      </c>
      <c r="D121" s="244" t="s">
        <v>2</v>
      </c>
      <c r="E121" s="305">
        <v>174499.06284864523</v>
      </c>
      <c r="G121" s="193"/>
    </row>
    <row r="122" spans="2:7" ht="15" customHeight="1" x14ac:dyDescent="0.2">
      <c r="B122" s="242" t="s">
        <v>749</v>
      </c>
      <c r="C122" s="243" t="s">
        <v>1313</v>
      </c>
      <c r="D122" s="244" t="s">
        <v>2</v>
      </c>
      <c r="E122" s="305">
        <v>51097.181367646059</v>
      </c>
      <c r="G122" s="193"/>
    </row>
    <row r="123" spans="2:7" ht="15" customHeight="1" x14ac:dyDescent="0.2">
      <c r="B123" s="242" t="s">
        <v>748</v>
      </c>
      <c r="C123" s="243" t="s">
        <v>1314</v>
      </c>
      <c r="D123" s="244" t="s">
        <v>2</v>
      </c>
      <c r="E123" s="305">
        <v>153670.11123210879</v>
      </c>
      <c r="G123" s="193"/>
    </row>
    <row r="124" spans="2:7" ht="15" customHeight="1" x14ac:dyDescent="0.2">
      <c r="B124" s="242" t="s">
        <v>747</v>
      </c>
      <c r="C124" s="243" t="s">
        <v>1315</v>
      </c>
      <c r="D124" s="244" t="s">
        <v>2</v>
      </c>
      <c r="E124" s="305">
        <v>91213.684931705022</v>
      </c>
      <c r="G124" s="193"/>
    </row>
    <row r="125" spans="2:7" ht="15" customHeight="1" x14ac:dyDescent="0.2">
      <c r="B125" s="242" t="s">
        <v>746</v>
      </c>
      <c r="C125" s="243" t="s">
        <v>1316</v>
      </c>
      <c r="D125" s="244" t="s">
        <v>2</v>
      </c>
      <c r="E125" s="305">
        <v>80036.115549547292</v>
      </c>
      <c r="G125" s="193"/>
    </row>
    <row r="126" spans="2:7" ht="15" customHeight="1" x14ac:dyDescent="0.2">
      <c r="B126" s="242" t="s">
        <v>745</v>
      </c>
      <c r="C126" s="243" t="s">
        <v>1317</v>
      </c>
      <c r="D126" s="244" t="s">
        <v>744</v>
      </c>
      <c r="E126" s="305">
        <v>6934.1506015451623</v>
      </c>
      <c r="G126" s="193"/>
    </row>
    <row r="127" spans="2:7" ht="15" customHeight="1" x14ac:dyDescent="0.2">
      <c r="B127" s="245" t="s">
        <v>692</v>
      </c>
      <c r="C127" s="246" t="s">
        <v>1318</v>
      </c>
      <c r="D127" s="244" t="s">
        <v>2</v>
      </c>
      <c r="E127" s="305">
        <v>136150.1942153135</v>
      </c>
      <c r="G127" s="193"/>
    </row>
    <row r="128" spans="2:7" ht="15" customHeight="1" x14ac:dyDescent="0.2">
      <c r="B128" s="242" t="s">
        <v>691</v>
      </c>
      <c r="C128" s="243" t="s">
        <v>1319</v>
      </c>
      <c r="D128" s="244" t="s">
        <v>2</v>
      </c>
      <c r="E128" s="305">
        <v>172674.2130010931</v>
      </c>
      <c r="G128" s="193"/>
    </row>
    <row r="129" spans="2:7" ht="15" customHeight="1" x14ac:dyDescent="0.2">
      <c r="B129" s="245" t="s">
        <v>730</v>
      </c>
      <c r="C129" s="246" t="s">
        <v>1320</v>
      </c>
      <c r="D129" s="244" t="s">
        <v>2</v>
      </c>
      <c r="E129" s="305">
        <v>30845.551134034471</v>
      </c>
      <c r="G129" s="193"/>
    </row>
    <row r="130" spans="2:7" ht="15" customHeight="1" x14ac:dyDescent="0.2">
      <c r="B130" s="242" t="s">
        <v>729</v>
      </c>
      <c r="C130" s="243" t="s">
        <v>1321</v>
      </c>
      <c r="D130" s="244" t="s">
        <v>2</v>
      </c>
      <c r="E130" s="305">
        <v>60611.861097177381</v>
      </c>
      <c r="G130" s="193"/>
    </row>
    <row r="131" spans="2:7" ht="15" customHeight="1" x14ac:dyDescent="0.2">
      <c r="B131" s="242" t="s">
        <v>738</v>
      </c>
      <c r="C131" s="243" t="s">
        <v>1322</v>
      </c>
      <c r="D131" s="244" t="s">
        <v>4</v>
      </c>
      <c r="E131" s="305">
        <v>3245.8334383251668</v>
      </c>
      <c r="G131" s="193"/>
    </row>
    <row r="132" spans="2:7" ht="15" customHeight="1" x14ac:dyDescent="0.2">
      <c r="B132" s="242" t="s">
        <v>737</v>
      </c>
      <c r="C132" s="243" t="s">
        <v>1323</v>
      </c>
      <c r="D132" s="244" t="s">
        <v>4</v>
      </c>
      <c r="E132" s="305">
        <v>3139.0793724763457</v>
      </c>
      <c r="G132" s="193"/>
    </row>
    <row r="133" spans="2:7" ht="15" customHeight="1" x14ac:dyDescent="0.2">
      <c r="B133" s="245" t="s">
        <v>736</v>
      </c>
      <c r="C133" s="249" t="s">
        <v>1172</v>
      </c>
      <c r="D133" s="244" t="s">
        <v>4</v>
      </c>
      <c r="E133" s="305">
        <v>9452.612136384816</v>
      </c>
      <c r="G133" s="193"/>
    </row>
    <row r="134" spans="2:7" ht="15" customHeight="1" x14ac:dyDescent="0.2">
      <c r="B134" s="242" t="s">
        <v>735</v>
      </c>
      <c r="C134" s="243" t="s">
        <v>1324</v>
      </c>
      <c r="D134" s="244" t="s">
        <v>4</v>
      </c>
      <c r="E134" s="305">
        <v>19200.3159428873</v>
      </c>
      <c r="G134" s="193"/>
    </row>
    <row r="135" spans="2:7" ht="15" customHeight="1" x14ac:dyDescent="0.2">
      <c r="B135" s="242" t="s">
        <v>734</v>
      </c>
      <c r="C135" s="243" t="s">
        <v>1574</v>
      </c>
      <c r="D135" s="244" t="s">
        <v>4</v>
      </c>
      <c r="E135" s="305">
        <v>4993.0136276588019</v>
      </c>
      <c r="G135" s="193"/>
    </row>
    <row r="136" spans="2:7" ht="15" customHeight="1" x14ac:dyDescent="0.2">
      <c r="B136" s="242" t="s">
        <v>733</v>
      </c>
      <c r="C136" s="243" t="s">
        <v>1325</v>
      </c>
      <c r="D136" s="244" t="s">
        <v>4</v>
      </c>
      <c r="E136" s="305">
        <v>1935.6778266274946</v>
      </c>
      <c r="G136" s="193"/>
    </row>
    <row r="137" spans="2:7" ht="15" customHeight="1" x14ac:dyDescent="0.2">
      <c r="B137" s="245" t="s">
        <v>728</v>
      </c>
      <c r="C137" s="249" t="s">
        <v>1326</v>
      </c>
      <c r="D137" s="244" t="s">
        <v>2</v>
      </c>
      <c r="E137" s="305">
        <v>1002.0841351510455</v>
      </c>
      <c r="G137" s="193"/>
    </row>
    <row r="138" spans="2:7" ht="15" customHeight="1" x14ac:dyDescent="0.2">
      <c r="B138" s="242" t="s">
        <v>689</v>
      </c>
      <c r="C138" s="243" t="s">
        <v>1327</v>
      </c>
      <c r="D138" s="244" t="s">
        <v>2</v>
      </c>
      <c r="E138" s="305">
        <v>705.91020153244187</v>
      </c>
      <c r="G138" s="193"/>
    </row>
    <row r="139" spans="2:7" ht="15" customHeight="1" x14ac:dyDescent="0.2">
      <c r="B139" s="245" t="s">
        <v>727</v>
      </c>
      <c r="C139" s="249" t="s">
        <v>1328</v>
      </c>
      <c r="D139" s="244" t="s">
        <v>2</v>
      </c>
      <c r="E139" s="305">
        <v>1763.7202877496713</v>
      </c>
      <c r="G139" s="193"/>
    </row>
    <row r="140" spans="2:7" ht="15" customHeight="1" x14ac:dyDescent="0.2">
      <c r="B140" s="245" t="s">
        <v>726</v>
      </c>
      <c r="C140" s="249" t="s">
        <v>1329</v>
      </c>
      <c r="D140" s="244" t="s">
        <v>2</v>
      </c>
      <c r="E140" s="305">
        <v>1012.1575877588554</v>
      </c>
      <c r="G140" s="193"/>
    </row>
    <row r="141" spans="2:7" ht="15" customHeight="1" x14ac:dyDescent="0.2">
      <c r="B141" s="242" t="s">
        <v>725</v>
      </c>
      <c r="C141" s="243" t="s">
        <v>1852</v>
      </c>
      <c r="D141" s="244" t="s">
        <v>2</v>
      </c>
      <c r="E141" s="305">
        <v>17868.717096932774</v>
      </c>
      <c r="G141" s="193"/>
    </row>
    <row r="142" spans="2:7" ht="15" customHeight="1" x14ac:dyDescent="0.2">
      <c r="B142" s="242" t="s">
        <v>724</v>
      </c>
      <c r="C142" s="243" t="s">
        <v>1853</v>
      </c>
      <c r="D142" s="244" t="s">
        <v>2</v>
      </c>
      <c r="E142" s="305">
        <v>27277.966010773969</v>
      </c>
      <c r="G142" s="193"/>
    </row>
    <row r="143" spans="2:7" ht="15" customHeight="1" x14ac:dyDescent="0.2">
      <c r="B143" s="242" t="s">
        <v>714</v>
      </c>
      <c r="C143" s="243" t="s">
        <v>1330</v>
      </c>
      <c r="D143" s="244" t="s">
        <v>2</v>
      </c>
      <c r="E143" s="305">
        <v>8174.6062157402266</v>
      </c>
      <c r="G143" s="193"/>
    </row>
    <row r="144" spans="2:7" ht="15" customHeight="1" x14ac:dyDescent="0.2">
      <c r="B144" s="242" t="s">
        <v>713</v>
      </c>
      <c r="C144" s="243" t="s">
        <v>1331</v>
      </c>
      <c r="D144" s="244" t="s">
        <v>2</v>
      </c>
      <c r="E144" s="305">
        <v>13866.319162672276</v>
      </c>
      <c r="G144" s="193"/>
    </row>
    <row r="145" spans="2:7" ht="15" customHeight="1" x14ac:dyDescent="0.2">
      <c r="B145" s="242" t="s">
        <v>712</v>
      </c>
      <c r="C145" s="243" t="s">
        <v>1332</v>
      </c>
      <c r="D145" s="244" t="s">
        <v>2</v>
      </c>
      <c r="E145" s="305">
        <v>17488.491152290164</v>
      </c>
      <c r="G145" s="193"/>
    </row>
    <row r="146" spans="2:7" ht="15" customHeight="1" x14ac:dyDescent="0.2">
      <c r="B146" s="242" t="s">
        <v>711</v>
      </c>
      <c r="C146" s="243" t="s">
        <v>1333</v>
      </c>
      <c r="D146" s="244" t="s">
        <v>2</v>
      </c>
      <c r="E146" s="305">
        <v>1516.1756799421112</v>
      </c>
      <c r="G146" s="193"/>
    </row>
    <row r="147" spans="2:7" ht="15" customHeight="1" x14ac:dyDescent="0.2">
      <c r="B147" s="242" t="s">
        <v>710</v>
      </c>
      <c r="C147" s="243" t="s">
        <v>1334</v>
      </c>
      <c r="D147" s="244" t="s">
        <v>2</v>
      </c>
      <c r="E147" s="305">
        <v>1104.5047712128562</v>
      </c>
      <c r="G147" s="193"/>
    </row>
    <row r="148" spans="2:7" ht="15" customHeight="1" x14ac:dyDescent="0.2">
      <c r="B148" s="242" t="s">
        <v>709</v>
      </c>
      <c r="C148" s="243" t="s">
        <v>1335</v>
      </c>
      <c r="D148" s="244" t="s">
        <v>4</v>
      </c>
      <c r="E148" s="305">
        <v>370.94290373406858</v>
      </c>
      <c r="G148" s="193"/>
    </row>
    <row r="149" spans="2:7" ht="15" customHeight="1" x14ac:dyDescent="0.2">
      <c r="B149" s="242" t="s">
        <v>1854</v>
      </c>
      <c r="C149" s="243" t="s">
        <v>1855</v>
      </c>
      <c r="D149" s="244" t="s">
        <v>4</v>
      </c>
      <c r="E149" s="305">
        <v>2346.921630628804</v>
      </c>
      <c r="G149" s="193"/>
    </row>
    <row r="150" spans="2:7" ht="15" customHeight="1" x14ac:dyDescent="0.2">
      <c r="B150" s="242" t="s">
        <v>1856</v>
      </c>
      <c r="C150" s="243" t="s">
        <v>1857</v>
      </c>
      <c r="D150" s="244" t="s">
        <v>2</v>
      </c>
      <c r="E150" s="305">
        <v>1417.8913237933525</v>
      </c>
      <c r="G150" s="193"/>
    </row>
    <row r="151" spans="2:7" ht="15" customHeight="1" x14ac:dyDescent="0.2">
      <c r="B151" s="242" t="s">
        <v>1858</v>
      </c>
      <c r="C151" s="243" t="s">
        <v>1859</v>
      </c>
      <c r="D151" s="244" t="s">
        <v>2</v>
      </c>
      <c r="E151" s="305">
        <v>1041.0436405404803</v>
      </c>
      <c r="G151" s="193"/>
    </row>
    <row r="152" spans="2:7" ht="15" customHeight="1" x14ac:dyDescent="0.2">
      <c r="B152" s="242" t="s">
        <v>1860</v>
      </c>
      <c r="C152" s="243" t="s">
        <v>1861</v>
      </c>
      <c r="D152" s="244" t="s">
        <v>2</v>
      </c>
      <c r="E152" s="305">
        <v>531.98665561223777</v>
      </c>
      <c r="G152" s="193"/>
    </row>
    <row r="153" spans="2:7" ht="15" customHeight="1" x14ac:dyDescent="0.2">
      <c r="B153" s="242" t="s">
        <v>702</v>
      </c>
      <c r="C153" s="243" t="s">
        <v>1336</v>
      </c>
      <c r="D153" s="244" t="s">
        <v>2</v>
      </c>
      <c r="E153" s="305">
        <v>8940.4096459084394</v>
      </c>
      <c r="G153" s="193"/>
    </row>
    <row r="154" spans="2:7" ht="15" customHeight="1" x14ac:dyDescent="0.2">
      <c r="B154" s="242" t="s">
        <v>701</v>
      </c>
      <c r="C154" s="243" t="s">
        <v>1337</v>
      </c>
      <c r="D154" s="244" t="s">
        <v>2</v>
      </c>
      <c r="E154" s="305">
        <v>15327.974186584712</v>
      </c>
      <c r="G154" s="193"/>
    </row>
    <row r="155" spans="2:7" ht="15" customHeight="1" x14ac:dyDescent="0.2">
      <c r="B155" s="242" t="s">
        <v>700</v>
      </c>
      <c r="C155" s="243" t="s">
        <v>1338</v>
      </c>
      <c r="D155" s="244" t="s">
        <v>2</v>
      </c>
      <c r="E155" s="305">
        <v>80314.502557816129</v>
      </c>
      <c r="G155" s="193"/>
    </row>
    <row r="156" spans="2:7" ht="15" customHeight="1" x14ac:dyDescent="0.2">
      <c r="B156" s="242" t="s">
        <v>699</v>
      </c>
      <c r="C156" s="243" t="s">
        <v>1339</v>
      </c>
      <c r="D156" s="244" t="s">
        <v>2</v>
      </c>
      <c r="E156" s="305">
        <v>25576.752282433106</v>
      </c>
      <c r="G156" s="193"/>
    </row>
    <row r="157" spans="2:7" ht="15" customHeight="1" x14ac:dyDescent="0.2">
      <c r="B157" s="242" t="s">
        <v>698</v>
      </c>
      <c r="C157" s="243" t="s">
        <v>1340</v>
      </c>
      <c r="D157" s="244" t="s">
        <v>2</v>
      </c>
      <c r="E157" s="305">
        <v>104510.13961058477</v>
      </c>
      <c r="G157" s="193"/>
    </row>
    <row r="158" spans="2:7" ht="15" customHeight="1" x14ac:dyDescent="0.2">
      <c r="B158" s="242" t="s">
        <v>697</v>
      </c>
      <c r="C158" s="243" t="s">
        <v>1341</v>
      </c>
      <c r="D158" s="244" t="s">
        <v>2</v>
      </c>
      <c r="E158" s="305">
        <v>212117.28743227822</v>
      </c>
      <c r="G158" s="193"/>
    </row>
    <row r="159" spans="2:7" ht="15" customHeight="1" x14ac:dyDescent="0.2">
      <c r="B159" s="242" t="s">
        <v>696</v>
      </c>
      <c r="C159" s="243" t="s">
        <v>1342</v>
      </c>
      <c r="D159" s="244" t="s">
        <v>2</v>
      </c>
      <c r="E159" s="305">
        <v>3631.866114160242</v>
      </c>
      <c r="G159" s="193"/>
    </row>
    <row r="160" spans="2:7" ht="15" customHeight="1" x14ac:dyDescent="0.2">
      <c r="B160" s="242" t="s">
        <v>695</v>
      </c>
      <c r="C160" s="243" t="s">
        <v>1343</v>
      </c>
      <c r="D160" s="244" t="s">
        <v>2</v>
      </c>
      <c r="E160" s="305">
        <v>5916.9780719644777</v>
      </c>
      <c r="G160" s="193"/>
    </row>
    <row r="161" spans="2:7" ht="15" customHeight="1" x14ac:dyDescent="0.2">
      <c r="B161" s="242" t="s">
        <v>694</v>
      </c>
      <c r="C161" s="243" t="s">
        <v>1344</v>
      </c>
      <c r="D161" s="244" t="s">
        <v>2</v>
      </c>
      <c r="E161" s="305">
        <v>4028.0622268596421</v>
      </c>
      <c r="G161" s="193"/>
    </row>
    <row r="162" spans="2:7" ht="15" customHeight="1" x14ac:dyDescent="0.2">
      <c r="B162" s="242" t="s">
        <v>706</v>
      </c>
      <c r="C162" s="243" t="s">
        <v>1345</v>
      </c>
      <c r="D162" s="244" t="s">
        <v>2</v>
      </c>
      <c r="E162" s="305">
        <v>162830.46804176105</v>
      </c>
      <c r="G162" s="193"/>
    </row>
    <row r="163" spans="2:7" ht="15" customHeight="1" x14ac:dyDescent="0.2">
      <c r="B163" s="242" t="s">
        <v>705</v>
      </c>
      <c r="C163" s="243" t="s">
        <v>1346</v>
      </c>
      <c r="D163" s="244" t="s">
        <v>2</v>
      </c>
      <c r="E163" s="305">
        <v>166790.0960620392</v>
      </c>
      <c r="G163" s="193"/>
    </row>
    <row r="164" spans="2:7" ht="15" customHeight="1" x14ac:dyDescent="0.2">
      <c r="B164" s="242" t="s">
        <v>723</v>
      </c>
      <c r="C164" s="243" t="s">
        <v>1347</v>
      </c>
      <c r="D164" s="244" t="s">
        <v>2</v>
      </c>
      <c r="E164" s="305">
        <v>28496.903129246355</v>
      </c>
      <c r="G164" s="193"/>
    </row>
    <row r="165" spans="2:7" ht="15" customHeight="1" x14ac:dyDescent="0.2">
      <c r="B165" s="242" t="s">
        <v>722</v>
      </c>
      <c r="C165" s="243" t="s">
        <v>1348</v>
      </c>
      <c r="D165" s="244" t="s">
        <v>2</v>
      </c>
      <c r="E165" s="305">
        <v>45489.410990133852</v>
      </c>
      <c r="G165" s="193"/>
    </row>
    <row r="166" spans="2:7" ht="15" customHeight="1" x14ac:dyDescent="0.2">
      <c r="B166" s="242" t="s">
        <v>721</v>
      </c>
      <c r="C166" s="243" t="s">
        <v>1349</v>
      </c>
      <c r="D166" s="244" t="s">
        <v>2</v>
      </c>
      <c r="E166" s="305">
        <v>51934.079941237083</v>
      </c>
      <c r="G166" s="193"/>
    </row>
    <row r="167" spans="2:7" ht="15" customHeight="1" x14ac:dyDescent="0.2">
      <c r="B167" s="242" t="s">
        <v>720</v>
      </c>
      <c r="C167" s="243" t="s">
        <v>1350</v>
      </c>
      <c r="D167" s="244" t="s">
        <v>2</v>
      </c>
      <c r="E167" s="305">
        <v>4388.1356184437354</v>
      </c>
      <c r="G167" s="193"/>
    </row>
    <row r="168" spans="2:7" ht="15" customHeight="1" x14ac:dyDescent="0.2">
      <c r="B168" s="242" t="s">
        <v>704</v>
      </c>
      <c r="C168" s="243" t="s">
        <v>1351</v>
      </c>
      <c r="D168" s="244" t="s">
        <v>2</v>
      </c>
      <c r="E168" s="305">
        <v>2439563.7285302267</v>
      </c>
      <c r="G168" s="193"/>
    </row>
    <row r="169" spans="2:7" ht="15" customHeight="1" x14ac:dyDescent="0.2">
      <c r="B169" s="242" t="s">
        <v>732</v>
      </c>
      <c r="C169" s="243" t="s">
        <v>1601</v>
      </c>
      <c r="D169" s="244" t="s">
        <v>2</v>
      </c>
      <c r="E169" s="305">
        <v>2850.4362836742175</v>
      </c>
      <c r="G169" s="193"/>
    </row>
    <row r="170" spans="2:7" ht="15" customHeight="1" x14ac:dyDescent="0.2">
      <c r="B170" s="242" t="s">
        <v>372</v>
      </c>
      <c r="C170" s="243" t="s">
        <v>373</v>
      </c>
      <c r="D170" s="244" t="s">
        <v>2</v>
      </c>
      <c r="E170" s="305">
        <v>26139.548163691903</v>
      </c>
      <c r="G170" s="193"/>
    </row>
    <row r="171" spans="2:7" ht="15" customHeight="1" x14ac:dyDescent="0.2">
      <c r="B171" s="248" t="s">
        <v>708</v>
      </c>
      <c r="C171" s="243" t="s">
        <v>1603</v>
      </c>
      <c r="D171" s="244" t="s">
        <v>2</v>
      </c>
      <c r="E171" s="305">
        <v>52032.851035874381</v>
      </c>
      <c r="G171" s="193"/>
    </row>
    <row r="172" spans="2:7" ht="15" customHeight="1" x14ac:dyDescent="0.2">
      <c r="B172" s="248" t="s">
        <v>684</v>
      </c>
      <c r="C172" s="249" t="s">
        <v>685</v>
      </c>
      <c r="D172" s="244" t="s">
        <v>2</v>
      </c>
      <c r="E172" s="305">
        <v>685.01560434491489</v>
      </c>
      <c r="G172" s="193"/>
    </row>
    <row r="173" spans="2:7" ht="15" customHeight="1" x14ac:dyDescent="0.2">
      <c r="B173" s="248" t="s">
        <v>719</v>
      </c>
      <c r="C173" s="249" t="s">
        <v>1352</v>
      </c>
      <c r="D173" s="244" t="s">
        <v>2</v>
      </c>
      <c r="E173" s="305">
        <v>58177.868646456707</v>
      </c>
      <c r="G173" s="193"/>
    </row>
    <row r="174" spans="2:7" ht="15" customHeight="1" x14ac:dyDescent="0.2">
      <c r="B174" s="248" t="s">
        <v>682</v>
      </c>
      <c r="C174" s="249" t="s">
        <v>683</v>
      </c>
      <c r="D174" s="244" t="s">
        <v>2</v>
      </c>
      <c r="E174" s="305">
        <v>1889.3065615915664</v>
      </c>
      <c r="G174" s="193"/>
    </row>
    <row r="175" spans="2:7" ht="15" customHeight="1" x14ac:dyDescent="0.2">
      <c r="B175" s="248" t="s">
        <v>1173</v>
      </c>
      <c r="C175" s="249" t="s">
        <v>1174</v>
      </c>
      <c r="D175" s="244" t="s">
        <v>2</v>
      </c>
      <c r="E175" s="305">
        <v>1548.7099385749475</v>
      </c>
      <c r="G175" s="193"/>
    </row>
    <row r="176" spans="2:7" ht="15" customHeight="1" x14ac:dyDescent="0.2">
      <c r="B176" s="248" t="s">
        <v>1175</v>
      </c>
      <c r="C176" s="249" t="s">
        <v>1176</v>
      </c>
      <c r="D176" s="244" t="s">
        <v>2</v>
      </c>
      <c r="E176" s="305">
        <v>2680.5865962639764</v>
      </c>
      <c r="G176" s="193"/>
    </row>
    <row r="177" spans="2:7" ht="15" customHeight="1" x14ac:dyDescent="0.2">
      <c r="B177" s="242" t="s">
        <v>680</v>
      </c>
      <c r="C177" s="243" t="s">
        <v>681</v>
      </c>
      <c r="D177" s="244" t="s">
        <v>2</v>
      </c>
      <c r="E177" s="305">
        <v>251.22278041463852</v>
      </c>
      <c r="G177" s="193"/>
    </row>
    <row r="178" spans="2:7" ht="15" customHeight="1" x14ac:dyDescent="0.2">
      <c r="B178" s="248" t="s">
        <v>678</v>
      </c>
      <c r="C178" s="249" t="s">
        <v>1177</v>
      </c>
      <c r="D178" s="244" t="s">
        <v>2</v>
      </c>
      <c r="E178" s="305">
        <v>1631.437349300076</v>
      </c>
      <c r="G178" s="193"/>
    </row>
    <row r="179" spans="2:7" ht="15" customHeight="1" x14ac:dyDescent="0.2">
      <c r="B179" s="248" t="s">
        <v>676</v>
      </c>
      <c r="C179" s="249" t="s">
        <v>677</v>
      </c>
      <c r="D179" s="244" t="s">
        <v>2</v>
      </c>
      <c r="E179" s="305">
        <v>1699.4580334358002</v>
      </c>
      <c r="G179" s="193"/>
    </row>
    <row r="180" spans="2:7" ht="15" customHeight="1" x14ac:dyDescent="0.2">
      <c r="B180" s="248" t="s">
        <v>687</v>
      </c>
      <c r="C180" s="249" t="s">
        <v>688</v>
      </c>
      <c r="D180" s="244" t="s">
        <v>2</v>
      </c>
      <c r="E180" s="305">
        <v>523.40372454470105</v>
      </c>
      <c r="G180" s="193"/>
    </row>
    <row r="181" spans="2:7" ht="15" customHeight="1" x14ac:dyDescent="0.2">
      <c r="B181" s="248" t="s">
        <v>1205</v>
      </c>
      <c r="C181" s="249" t="s">
        <v>1178</v>
      </c>
      <c r="D181" s="244" t="s">
        <v>2</v>
      </c>
      <c r="E181" s="305">
        <v>529.5745161188056</v>
      </c>
      <c r="G181" s="193"/>
    </row>
    <row r="182" spans="2:7" ht="15" customHeight="1" x14ac:dyDescent="0.2">
      <c r="B182" s="248" t="s">
        <v>717</v>
      </c>
      <c r="C182" s="249" t="s">
        <v>718</v>
      </c>
      <c r="D182" s="244" t="s">
        <v>2</v>
      </c>
      <c r="E182" s="305">
        <v>2391.6901959282395</v>
      </c>
      <c r="G182" s="193"/>
    </row>
    <row r="183" spans="2:7" ht="15" customHeight="1" x14ac:dyDescent="0.2">
      <c r="B183" s="242" t="s">
        <v>716</v>
      </c>
      <c r="C183" s="243" t="s">
        <v>1353</v>
      </c>
      <c r="D183" s="244" t="s">
        <v>2</v>
      </c>
      <c r="E183" s="305">
        <v>1343.9834659903595</v>
      </c>
      <c r="G183" s="193"/>
    </row>
    <row r="184" spans="2:7" ht="15" customHeight="1" x14ac:dyDescent="0.2">
      <c r="B184" s="242" t="s">
        <v>1206</v>
      </c>
      <c r="C184" s="243" t="s">
        <v>1354</v>
      </c>
      <c r="D184" s="244" t="s">
        <v>2</v>
      </c>
      <c r="E184" s="305">
        <v>4844.78749953429</v>
      </c>
      <c r="G184" s="193"/>
    </row>
    <row r="185" spans="2:7" ht="15" customHeight="1" x14ac:dyDescent="0.2">
      <c r="B185" s="245" t="s">
        <v>155</v>
      </c>
      <c r="C185" s="246" t="s">
        <v>1355</v>
      </c>
      <c r="D185" s="244" t="s">
        <v>2</v>
      </c>
      <c r="E185" s="305">
        <v>206625907.30105931</v>
      </c>
      <c r="G185" s="193"/>
    </row>
    <row r="186" spans="2:7" ht="15" customHeight="1" x14ac:dyDescent="0.2">
      <c r="B186" s="245" t="s">
        <v>127</v>
      </c>
      <c r="C186" s="246" t="s">
        <v>1356</v>
      </c>
      <c r="D186" s="244" t="s">
        <v>2</v>
      </c>
      <c r="E186" s="305">
        <v>57771317.222093441</v>
      </c>
      <c r="G186" s="193"/>
    </row>
    <row r="187" spans="2:7" ht="15" customHeight="1" x14ac:dyDescent="0.2">
      <c r="B187" s="245" t="s">
        <v>122</v>
      </c>
      <c r="C187" s="246" t="s">
        <v>1357</v>
      </c>
      <c r="D187" s="244" t="s">
        <v>119</v>
      </c>
      <c r="E187" s="305">
        <v>1690.7574055134098</v>
      </c>
      <c r="G187" s="193"/>
    </row>
    <row r="188" spans="2:7" ht="15" customHeight="1" x14ac:dyDescent="0.2">
      <c r="B188" s="245" t="s">
        <v>77</v>
      </c>
      <c r="C188" s="246" t="s">
        <v>1358</v>
      </c>
      <c r="D188" s="244" t="s">
        <v>2</v>
      </c>
      <c r="E188" s="305">
        <v>804073511.59848416</v>
      </c>
      <c r="G188" s="193"/>
    </row>
    <row r="189" spans="2:7" ht="15" customHeight="1" x14ac:dyDescent="0.2">
      <c r="B189" s="245" t="s">
        <v>75</v>
      </c>
      <c r="C189" s="246" t="s">
        <v>1359</v>
      </c>
      <c r="D189" s="244" t="s">
        <v>52</v>
      </c>
      <c r="E189" s="305">
        <v>148406.8449158603</v>
      </c>
      <c r="G189" s="193"/>
    </row>
    <row r="190" spans="2:7" ht="15" customHeight="1" x14ac:dyDescent="0.2">
      <c r="B190" s="245" t="s">
        <v>96</v>
      </c>
      <c r="C190" s="246" t="s">
        <v>1360</v>
      </c>
      <c r="D190" s="244" t="s">
        <v>2</v>
      </c>
      <c r="E190" s="305">
        <v>1066049200.7900003</v>
      </c>
      <c r="G190" s="193"/>
    </row>
    <row r="191" spans="2:7" ht="15" customHeight="1" x14ac:dyDescent="0.2">
      <c r="B191" s="245" t="s">
        <v>95</v>
      </c>
      <c r="C191" s="246" t="s">
        <v>1361</v>
      </c>
      <c r="D191" s="244" t="s">
        <v>52</v>
      </c>
      <c r="E191" s="305">
        <v>212234.83555661672</v>
      </c>
      <c r="G191" s="193"/>
    </row>
    <row r="192" spans="2:7" ht="15" customHeight="1" x14ac:dyDescent="0.2">
      <c r="B192" s="245" t="s">
        <v>154</v>
      </c>
      <c r="C192" s="246" t="s">
        <v>1362</v>
      </c>
      <c r="D192" s="244" t="s">
        <v>2</v>
      </c>
      <c r="E192" s="305">
        <v>412555416.95466328</v>
      </c>
      <c r="G192" s="193"/>
    </row>
    <row r="193" spans="2:7" ht="15" customHeight="1" x14ac:dyDescent="0.2">
      <c r="B193" s="245" t="s">
        <v>152</v>
      </c>
      <c r="C193" s="246" t="s">
        <v>1363</v>
      </c>
      <c r="D193" s="244" t="s">
        <v>52</v>
      </c>
      <c r="E193" s="305">
        <v>116314.61247198797</v>
      </c>
      <c r="G193" s="193"/>
    </row>
    <row r="194" spans="2:7" ht="15" customHeight="1" x14ac:dyDescent="0.2">
      <c r="B194" s="245" t="s">
        <v>90</v>
      </c>
      <c r="C194" s="246" t="s">
        <v>1364</v>
      </c>
      <c r="D194" s="244" t="s">
        <v>2</v>
      </c>
      <c r="E194" s="305">
        <v>1228937006.9474833</v>
      </c>
      <c r="G194" s="193"/>
    </row>
    <row r="195" spans="2:7" ht="15" customHeight="1" x14ac:dyDescent="0.2">
      <c r="B195" s="245" t="s">
        <v>88</v>
      </c>
      <c r="C195" s="246" t="s">
        <v>1365</v>
      </c>
      <c r="D195" s="244" t="s">
        <v>52</v>
      </c>
      <c r="E195" s="305">
        <v>212088.16705764554</v>
      </c>
      <c r="G195" s="193"/>
    </row>
    <row r="196" spans="2:7" ht="15" customHeight="1" x14ac:dyDescent="0.2">
      <c r="B196" s="245" t="s">
        <v>70</v>
      </c>
      <c r="C196" s="246" t="s">
        <v>1366</v>
      </c>
      <c r="D196" s="244" t="s">
        <v>2</v>
      </c>
      <c r="E196" s="305">
        <v>396618351.19488645</v>
      </c>
      <c r="G196" s="193"/>
    </row>
    <row r="197" spans="2:7" ht="15" customHeight="1" x14ac:dyDescent="0.2">
      <c r="B197" s="245" t="s">
        <v>68</v>
      </c>
      <c r="C197" s="246" t="s">
        <v>1367</v>
      </c>
      <c r="D197" s="244" t="s">
        <v>52</v>
      </c>
      <c r="E197" s="305">
        <v>83637.784655462077</v>
      </c>
      <c r="G197" s="193"/>
    </row>
    <row r="198" spans="2:7" ht="15" customHeight="1" x14ac:dyDescent="0.2">
      <c r="B198" s="245" t="s">
        <v>67</v>
      </c>
      <c r="C198" s="246" t="s">
        <v>1368</v>
      </c>
      <c r="D198" s="244" t="s">
        <v>2</v>
      </c>
      <c r="E198" s="305">
        <v>934882391.17506695</v>
      </c>
      <c r="G198" s="193"/>
    </row>
    <row r="199" spans="2:7" ht="15" customHeight="1" x14ac:dyDescent="0.2">
      <c r="B199" s="245" t="s">
        <v>65</v>
      </c>
      <c r="C199" s="246" t="s">
        <v>1369</v>
      </c>
      <c r="D199" s="244" t="s">
        <v>52</v>
      </c>
      <c r="E199" s="305">
        <v>168266.89488890886</v>
      </c>
      <c r="G199" s="193"/>
    </row>
    <row r="200" spans="2:7" ht="15" customHeight="1" x14ac:dyDescent="0.2">
      <c r="B200" s="245" t="s">
        <v>151</v>
      </c>
      <c r="C200" s="246" t="s">
        <v>1370</v>
      </c>
      <c r="D200" s="244" t="s">
        <v>2</v>
      </c>
      <c r="E200" s="305">
        <v>749120921.41046619</v>
      </c>
      <c r="G200" s="193"/>
    </row>
    <row r="201" spans="2:7" ht="15" customHeight="1" x14ac:dyDescent="0.2">
      <c r="B201" s="245" t="s">
        <v>101</v>
      </c>
      <c r="C201" s="246" t="s">
        <v>1371</v>
      </c>
      <c r="D201" s="244" t="s">
        <v>52</v>
      </c>
      <c r="E201" s="305">
        <v>191893.58998150541</v>
      </c>
      <c r="G201" s="193"/>
    </row>
    <row r="202" spans="2:7" ht="15" customHeight="1" x14ac:dyDescent="0.2">
      <c r="B202" s="245" t="s">
        <v>85</v>
      </c>
      <c r="C202" s="246" t="s">
        <v>1372</v>
      </c>
      <c r="D202" s="244" t="s">
        <v>2</v>
      </c>
      <c r="E202" s="305">
        <v>293574104.7429136</v>
      </c>
      <c r="G202" s="193"/>
    </row>
    <row r="203" spans="2:7" ht="15" customHeight="1" x14ac:dyDescent="0.2">
      <c r="B203" s="245" t="s">
        <v>83</v>
      </c>
      <c r="C203" s="246" t="s">
        <v>1373</v>
      </c>
      <c r="D203" s="244" t="s">
        <v>52</v>
      </c>
      <c r="E203" s="305">
        <v>67295.407302530613</v>
      </c>
      <c r="G203" s="193"/>
    </row>
    <row r="204" spans="2:7" ht="15" customHeight="1" x14ac:dyDescent="0.2">
      <c r="B204" s="245" t="s">
        <v>55</v>
      </c>
      <c r="C204" s="246" t="s">
        <v>1374</v>
      </c>
      <c r="D204" s="244" t="s">
        <v>2</v>
      </c>
      <c r="E204" s="305">
        <v>992901998.32549667</v>
      </c>
      <c r="G204" s="193"/>
    </row>
    <row r="205" spans="2:7" ht="15" customHeight="1" x14ac:dyDescent="0.2">
      <c r="B205" s="250" t="s">
        <v>54</v>
      </c>
      <c r="C205" s="251" t="s">
        <v>1375</v>
      </c>
      <c r="D205" s="244" t="s">
        <v>2</v>
      </c>
      <c r="E205" s="305">
        <v>2079800738.426641</v>
      </c>
      <c r="G205" s="193"/>
    </row>
    <row r="206" spans="2:7" ht="15" customHeight="1" x14ac:dyDescent="0.2">
      <c r="B206" s="245" t="s">
        <v>53</v>
      </c>
      <c r="C206" s="246" t="s">
        <v>1376</v>
      </c>
      <c r="D206" s="244" t="s">
        <v>52</v>
      </c>
      <c r="E206" s="305">
        <v>201987.99580477583</v>
      </c>
      <c r="G206" s="193"/>
    </row>
    <row r="207" spans="2:7" ht="15" customHeight="1" x14ac:dyDescent="0.2">
      <c r="B207" s="250" t="s">
        <v>159</v>
      </c>
      <c r="C207" s="251" t="s">
        <v>1377</v>
      </c>
      <c r="D207" s="244" t="s">
        <v>2</v>
      </c>
      <c r="E207" s="305">
        <v>10944542.236752206</v>
      </c>
      <c r="G207" s="193"/>
    </row>
    <row r="208" spans="2:7" ht="15" customHeight="1" x14ac:dyDescent="0.2">
      <c r="B208" s="250" t="s">
        <v>156</v>
      </c>
      <c r="C208" s="251" t="s">
        <v>1378</v>
      </c>
      <c r="D208" s="244" t="s">
        <v>2</v>
      </c>
      <c r="E208" s="305">
        <v>1295013.5408459255</v>
      </c>
      <c r="G208" s="193"/>
    </row>
    <row r="209" spans="2:7" ht="15" customHeight="1" x14ac:dyDescent="0.2">
      <c r="B209" s="242" t="s">
        <v>150</v>
      </c>
      <c r="C209" s="243" t="s">
        <v>1862</v>
      </c>
      <c r="D209" s="244" t="s">
        <v>2</v>
      </c>
      <c r="E209" s="305">
        <v>830602006.58319926</v>
      </c>
      <c r="G209" s="193"/>
    </row>
    <row r="210" spans="2:7" ht="15" customHeight="1" x14ac:dyDescent="0.2">
      <c r="B210" s="242" t="s">
        <v>1844</v>
      </c>
      <c r="C210" s="243" t="s">
        <v>1756</v>
      </c>
      <c r="D210" s="244" t="s">
        <v>2</v>
      </c>
      <c r="E210" s="305">
        <v>75747805.883613974</v>
      </c>
      <c r="G210" s="193"/>
    </row>
    <row r="211" spans="2:7" ht="15" customHeight="1" x14ac:dyDescent="0.2">
      <c r="B211" s="250" t="s">
        <v>1845</v>
      </c>
      <c r="C211" s="251" t="s">
        <v>1379</v>
      </c>
      <c r="D211" s="244" t="s">
        <v>2</v>
      </c>
      <c r="E211" s="305">
        <v>7459289.7249657372</v>
      </c>
      <c r="G211" s="193"/>
    </row>
    <row r="212" spans="2:7" ht="15" customHeight="1" x14ac:dyDescent="0.2">
      <c r="B212" s="250" t="s">
        <v>79</v>
      </c>
      <c r="C212" s="251" t="s">
        <v>1380</v>
      </c>
      <c r="D212" s="244" t="s">
        <v>2</v>
      </c>
      <c r="E212" s="305">
        <v>23943078.523449603</v>
      </c>
      <c r="G212" s="193"/>
    </row>
    <row r="213" spans="2:7" ht="15" customHeight="1" x14ac:dyDescent="0.2">
      <c r="B213" s="245" t="s">
        <v>64</v>
      </c>
      <c r="C213" s="246" t="s">
        <v>1381</v>
      </c>
      <c r="D213" s="244" t="s">
        <v>2</v>
      </c>
      <c r="E213" s="305">
        <v>50246170.647854492</v>
      </c>
      <c r="G213" s="193"/>
    </row>
    <row r="214" spans="2:7" ht="15" customHeight="1" x14ac:dyDescent="0.2">
      <c r="B214" s="245" t="s">
        <v>63</v>
      </c>
      <c r="C214" s="246" t="s">
        <v>1382</v>
      </c>
      <c r="D214" s="244" t="s">
        <v>2</v>
      </c>
      <c r="E214" s="305">
        <v>32640129.308211293</v>
      </c>
      <c r="G214" s="193"/>
    </row>
    <row r="215" spans="2:7" ht="15" customHeight="1" x14ac:dyDescent="0.2">
      <c r="B215" s="245" t="s">
        <v>62</v>
      </c>
      <c r="C215" s="246" t="s">
        <v>1383</v>
      </c>
      <c r="D215" s="244" t="s">
        <v>2</v>
      </c>
      <c r="E215" s="305">
        <v>45832551.640040852</v>
      </c>
      <c r="G215" s="193"/>
    </row>
    <row r="216" spans="2:7" ht="15" customHeight="1" x14ac:dyDescent="0.2">
      <c r="B216" s="242" t="s">
        <v>1846</v>
      </c>
      <c r="C216" s="243" t="s">
        <v>1384</v>
      </c>
      <c r="D216" s="244" t="s">
        <v>2</v>
      </c>
      <c r="E216" s="305">
        <v>39321009.414497346</v>
      </c>
      <c r="G216" s="193"/>
    </row>
    <row r="217" spans="2:7" ht="15" customHeight="1" x14ac:dyDescent="0.2">
      <c r="B217" s="242" t="s">
        <v>49</v>
      </c>
      <c r="C217" s="252" t="s">
        <v>1385</v>
      </c>
      <c r="D217" s="244" t="s">
        <v>2</v>
      </c>
      <c r="E217" s="305">
        <v>501418098.06925452</v>
      </c>
      <c r="G217" s="193"/>
    </row>
    <row r="218" spans="2:7" ht="15" customHeight="1" x14ac:dyDescent="0.2">
      <c r="B218" s="250" t="s">
        <v>61</v>
      </c>
      <c r="C218" s="251" t="s">
        <v>1386</v>
      </c>
      <c r="D218" s="244" t="s">
        <v>2</v>
      </c>
      <c r="E218" s="305">
        <v>3761961.556381274</v>
      </c>
      <c r="G218" s="193"/>
    </row>
    <row r="219" spans="2:7" ht="15" customHeight="1" x14ac:dyDescent="0.2">
      <c r="B219" s="245" t="s">
        <v>107</v>
      </c>
      <c r="C219" s="246" t="s">
        <v>1387</v>
      </c>
      <c r="D219" s="244" t="s">
        <v>2</v>
      </c>
      <c r="E219" s="305">
        <v>1634931.8095960685</v>
      </c>
      <c r="G219" s="193"/>
    </row>
    <row r="220" spans="2:7" ht="15" customHeight="1" x14ac:dyDescent="0.2">
      <c r="B220" s="250" t="s">
        <v>99</v>
      </c>
      <c r="C220" s="251" t="s">
        <v>1388</v>
      </c>
      <c r="D220" s="244" t="s">
        <v>2</v>
      </c>
      <c r="E220" s="305">
        <v>46331011.219942756</v>
      </c>
      <c r="G220" s="193"/>
    </row>
    <row r="221" spans="2:7" ht="15" customHeight="1" x14ac:dyDescent="0.2">
      <c r="B221" s="250" t="s">
        <v>93</v>
      </c>
      <c r="C221" s="251" t="s">
        <v>1389</v>
      </c>
      <c r="D221" s="244" t="s">
        <v>2</v>
      </c>
      <c r="E221" s="305">
        <v>20686975.169435825</v>
      </c>
      <c r="G221" s="193"/>
    </row>
    <row r="222" spans="2:7" ht="15" customHeight="1" x14ac:dyDescent="0.2">
      <c r="B222" s="250" t="s">
        <v>92</v>
      </c>
      <c r="C222" s="251" t="s">
        <v>1390</v>
      </c>
      <c r="D222" s="244" t="s">
        <v>2</v>
      </c>
      <c r="E222" s="305">
        <v>67738109.487526327</v>
      </c>
      <c r="G222" s="193"/>
    </row>
    <row r="223" spans="2:7" ht="15" customHeight="1" x14ac:dyDescent="0.2">
      <c r="B223" s="250" t="s">
        <v>157</v>
      </c>
      <c r="C223" s="251" t="s">
        <v>1391</v>
      </c>
      <c r="D223" s="244" t="s">
        <v>2</v>
      </c>
      <c r="E223" s="305">
        <v>74837469.776518866</v>
      </c>
      <c r="G223" s="193"/>
    </row>
    <row r="224" spans="2:7" ht="15" customHeight="1" x14ac:dyDescent="0.2">
      <c r="B224" s="245" t="s">
        <v>161</v>
      </c>
      <c r="C224" s="246" t="s">
        <v>1392</v>
      </c>
      <c r="D224" s="244" t="s">
        <v>2</v>
      </c>
      <c r="E224" s="305">
        <v>548596014.49387586</v>
      </c>
      <c r="G224" s="193"/>
    </row>
    <row r="225" spans="2:7" ht="15" customHeight="1" x14ac:dyDescent="0.2">
      <c r="B225" s="245" t="s">
        <v>146</v>
      </c>
      <c r="C225" s="246" t="s">
        <v>1393</v>
      </c>
      <c r="D225" s="244" t="s">
        <v>2</v>
      </c>
      <c r="E225" s="305">
        <v>65273078.707798451</v>
      </c>
      <c r="G225" s="193"/>
    </row>
    <row r="226" spans="2:7" ht="15" customHeight="1" x14ac:dyDescent="0.2">
      <c r="B226" s="245" t="s">
        <v>121</v>
      </c>
      <c r="C226" s="246" t="s">
        <v>1394</v>
      </c>
      <c r="D226" s="244" t="s">
        <v>119</v>
      </c>
      <c r="E226" s="305">
        <v>1433.8349872048075</v>
      </c>
      <c r="G226" s="193"/>
    </row>
    <row r="227" spans="2:7" ht="15" customHeight="1" x14ac:dyDescent="0.2">
      <c r="B227" s="242" t="s">
        <v>81</v>
      </c>
      <c r="C227" s="243" t="s">
        <v>1395</v>
      </c>
      <c r="D227" s="244" t="s">
        <v>2</v>
      </c>
      <c r="E227" s="305">
        <v>32356395.607986387</v>
      </c>
      <c r="G227" s="193"/>
    </row>
    <row r="228" spans="2:7" ht="15" customHeight="1" x14ac:dyDescent="0.2">
      <c r="B228" s="245" t="s">
        <v>60</v>
      </c>
      <c r="C228" s="246" t="s">
        <v>1396</v>
      </c>
      <c r="D228" s="244" t="s">
        <v>2</v>
      </c>
      <c r="E228" s="305">
        <v>8345043.8991510095</v>
      </c>
      <c r="G228" s="193"/>
    </row>
    <row r="229" spans="2:7" ht="15" customHeight="1" x14ac:dyDescent="0.2">
      <c r="B229" s="242" t="s">
        <v>1847</v>
      </c>
      <c r="C229" s="243" t="s">
        <v>1397</v>
      </c>
      <c r="D229" s="244" t="s">
        <v>2</v>
      </c>
      <c r="E229" s="305">
        <v>2305096753.9997106</v>
      </c>
      <c r="G229" s="193"/>
    </row>
    <row r="230" spans="2:7" ht="15" customHeight="1" x14ac:dyDescent="0.2">
      <c r="B230" s="242" t="s">
        <v>115</v>
      </c>
      <c r="C230" s="243" t="s">
        <v>1398</v>
      </c>
      <c r="D230" s="244" t="s">
        <v>2</v>
      </c>
      <c r="E230" s="305">
        <v>108710441.1581023</v>
      </c>
      <c r="G230" s="193"/>
    </row>
    <row r="231" spans="2:7" ht="15" customHeight="1" x14ac:dyDescent="0.2">
      <c r="B231" s="242" t="s">
        <v>113</v>
      </c>
      <c r="C231" s="243" t="s">
        <v>1863</v>
      </c>
      <c r="D231" s="244" t="s">
        <v>52</v>
      </c>
      <c r="E231" s="305">
        <v>85152.41891934727</v>
      </c>
      <c r="G231" s="193"/>
    </row>
    <row r="232" spans="2:7" ht="15" customHeight="1" x14ac:dyDescent="0.2">
      <c r="B232" s="242" t="s">
        <v>1848</v>
      </c>
      <c r="C232" s="243" t="s">
        <v>1399</v>
      </c>
      <c r="D232" s="244" t="s">
        <v>2</v>
      </c>
      <c r="E232" s="305">
        <v>1217145576.352824</v>
      </c>
      <c r="G232" s="193"/>
    </row>
    <row r="233" spans="2:7" ht="15" customHeight="1" x14ac:dyDescent="0.2">
      <c r="B233" s="245" t="s">
        <v>74</v>
      </c>
      <c r="C233" s="246" t="s">
        <v>1400</v>
      </c>
      <c r="D233" s="244" t="s">
        <v>2</v>
      </c>
      <c r="E233" s="305">
        <v>735391687.36024725</v>
      </c>
      <c r="G233" s="193"/>
    </row>
    <row r="234" spans="2:7" ht="15" customHeight="1" x14ac:dyDescent="0.2">
      <c r="B234" s="245" t="s">
        <v>73</v>
      </c>
      <c r="C234" s="246" t="s">
        <v>1757</v>
      </c>
      <c r="D234" s="244" t="s">
        <v>52</v>
      </c>
      <c r="E234" s="305">
        <v>130182.63184137233</v>
      </c>
      <c r="G234" s="193"/>
    </row>
    <row r="235" spans="2:7" ht="15" customHeight="1" x14ac:dyDescent="0.2">
      <c r="B235" s="245" t="s">
        <v>149</v>
      </c>
      <c r="C235" s="246" t="s">
        <v>1401</v>
      </c>
      <c r="D235" s="244" t="s">
        <v>2</v>
      </c>
      <c r="E235" s="305">
        <v>382147055.77554858</v>
      </c>
      <c r="G235" s="193"/>
    </row>
    <row r="236" spans="2:7" ht="15" customHeight="1" x14ac:dyDescent="0.2">
      <c r="B236" s="245" t="s">
        <v>148</v>
      </c>
      <c r="C236" s="246" t="s">
        <v>1402</v>
      </c>
      <c r="D236" s="244" t="s">
        <v>2</v>
      </c>
      <c r="E236" s="305">
        <v>421462873.98425478</v>
      </c>
      <c r="G236" s="193"/>
    </row>
    <row r="237" spans="2:7" ht="15" customHeight="1" x14ac:dyDescent="0.2">
      <c r="B237" s="245" t="s">
        <v>131</v>
      </c>
      <c r="C237" s="246" t="s">
        <v>1403</v>
      </c>
      <c r="D237" s="244" t="s">
        <v>2</v>
      </c>
      <c r="E237" s="305">
        <v>985526.59897250298</v>
      </c>
      <c r="G237" s="193"/>
    </row>
    <row r="238" spans="2:7" ht="15" customHeight="1" x14ac:dyDescent="0.2">
      <c r="B238" s="245" t="s">
        <v>130</v>
      </c>
      <c r="C238" s="246" t="s">
        <v>1404</v>
      </c>
      <c r="D238" s="244" t="s">
        <v>2</v>
      </c>
      <c r="E238" s="305">
        <v>1061184.2919423289</v>
      </c>
      <c r="G238" s="193"/>
    </row>
    <row r="239" spans="2:7" ht="15" customHeight="1" x14ac:dyDescent="0.2">
      <c r="B239" s="245" t="s">
        <v>129</v>
      </c>
      <c r="C239" s="246" t="s">
        <v>1405</v>
      </c>
      <c r="D239" s="244" t="s">
        <v>2</v>
      </c>
      <c r="E239" s="305">
        <v>1066817.0713349329</v>
      </c>
      <c r="G239" s="193"/>
    </row>
    <row r="240" spans="2:7" ht="15" customHeight="1" x14ac:dyDescent="0.2">
      <c r="B240" s="245" t="s">
        <v>126</v>
      </c>
      <c r="C240" s="246" t="s">
        <v>1406</v>
      </c>
      <c r="D240" s="244" t="s">
        <v>2</v>
      </c>
      <c r="E240" s="305">
        <v>20010045.308091454</v>
      </c>
      <c r="G240" s="193"/>
    </row>
    <row r="241" spans="2:7" ht="15" customHeight="1" x14ac:dyDescent="0.2">
      <c r="B241" s="245" t="s">
        <v>125</v>
      </c>
      <c r="C241" s="246" t="s">
        <v>1407</v>
      </c>
      <c r="D241" s="244" t="s">
        <v>2</v>
      </c>
      <c r="E241" s="305">
        <v>19228824.573386226</v>
      </c>
      <c r="G241" s="193"/>
    </row>
    <row r="242" spans="2:7" ht="15" customHeight="1" x14ac:dyDescent="0.2">
      <c r="B242" s="242" t="s">
        <v>72</v>
      </c>
      <c r="C242" s="243" t="s">
        <v>1408</v>
      </c>
      <c r="D242" s="244" t="s">
        <v>2</v>
      </c>
      <c r="E242" s="305">
        <v>1236965696.2888494</v>
      </c>
      <c r="G242" s="193"/>
    </row>
    <row r="243" spans="2:7" ht="15" customHeight="1" x14ac:dyDescent="0.2">
      <c r="B243" s="242" t="s">
        <v>106</v>
      </c>
      <c r="C243" s="243" t="s">
        <v>1409</v>
      </c>
      <c r="D243" s="244" t="s">
        <v>2</v>
      </c>
      <c r="E243" s="305">
        <v>209601.70648275374</v>
      </c>
      <c r="G243" s="193"/>
    </row>
    <row r="244" spans="2:7" ht="15" customHeight="1" x14ac:dyDescent="0.2">
      <c r="B244" s="242" t="s">
        <v>105</v>
      </c>
      <c r="C244" s="243" t="s">
        <v>1884</v>
      </c>
      <c r="D244" s="244" t="s">
        <v>2</v>
      </c>
      <c r="E244" s="305">
        <v>72679.840790927046</v>
      </c>
      <c r="G244" s="193"/>
    </row>
    <row r="245" spans="2:7" ht="15" customHeight="1" x14ac:dyDescent="0.2">
      <c r="B245" s="242" t="s">
        <v>104</v>
      </c>
      <c r="C245" s="243" t="s">
        <v>1410</v>
      </c>
      <c r="D245" s="244" t="s">
        <v>2</v>
      </c>
      <c r="E245" s="305">
        <v>6785978.6122376611</v>
      </c>
      <c r="G245" s="193"/>
    </row>
    <row r="246" spans="2:7" ht="15" customHeight="1" x14ac:dyDescent="0.2">
      <c r="B246" s="250" t="s">
        <v>111</v>
      </c>
      <c r="C246" s="253" t="s">
        <v>1411</v>
      </c>
      <c r="D246" s="244" t="s">
        <v>2</v>
      </c>
      <c r="E246" s="305">
        <v>135880386.94114339</v>
      </c>
      <c r="G246" s="193"/>
    </row>
    <row r="247" spans="2:7" ht="15" customHeight="1" x14ac:dyDescent="0.2">
      <c r="B247" s="250" t="s">
        <v>110</v>
      </c>
      <c r="C247" s="253" t="s">
        <v>1412</v>
      </c>
      <c r="D247" s="244" t="s">
        <v>2</v>
      </c>
      <c r="E247" s="305">
        <v>195393865.07531849</v>
      </c>
      <c r="G247" s="193"/>
    </row>
    <row r="248" spans="2:7" ht="15" customHeight="1" x14ac:dyDescent="0.2">
      <c r="B248" s="250" t="s">
        <v>109</v>
      </c>
      <c r="C248" s="253" t="s">
        <v>1413</v>
      </c>
      <c r="D248" s="244" t="s">
        <v>2</v>
      </c>
      <c r="E248" s="305">
        <v>140273790.45136765</v>
      </c>
      <c r="G248" s="193"/>
    </row>
    <row r="249" spans="2:7" ht="15" customHeight="1" x14ac:dyDescent="0.2">
      <c r="B249" s="245" t="s">
        <v>102</v>
      </c>
      <c r="C249" s="246" t="s">
        <v>1414</v>
      </c>
      <c r="D249" s="244" t="s">
        <v>2</v>
      </c>
      <c r="E249" s="305">
        <v>248805.62545239483</v>
      </c>
      <c r="G249" s="193"/>
    </row>
    <row r="250" spans="2:7" ht="15" customHeight="1" x14ac:dyDescent="0.2">
      <c r="B250" s="242" t="s">
        <v>120</v>
      </c>
      <c r="C250" s="243" t="s">
        <v>1415</v>
      </c>
      <c r="D250" s="244" t="s">
        <v>119</v>
      </c>
      <c r="E250" s="305">
        <v>2609.36576763634</v>
      </c>
      <c r="G250" s="193"/>
    </row>
    <row r="251" spans="2:7" ht="15" customHeight="1" x14ac:dyDescent="0.2">
      <c r="B251" s="242" t="s">
        <v>118</v>
      </c>
      <c r="C251" s="243" t="s">
        <v>1416</v>
      </c>
      <c r="D251" s="244" t="s">
        <v>117</v>
      </c>
      <c r="E251" s="305">
        <v>1975.9339658108302</v>
      </c>
      <c r="G251" s="193"/>
    </row>
    <row r="252" spans="2:7" ht="15" customHeight="1" x14ac:dyDescent="0.2">
      <c r="B252" s="242" t="s">
        <v>59</v>
      </c>
      <c r="C252" s="243" t="s">
        <v>1417</v>
      </c>
      <c r="D252" s="244" t="s">
        <v>2</v>
      </c>
      <c r="E252" s="305">
        <v>647800733.59117091</v>
      </c>
      <c r="G252" s="193"/>
    </row>
    <row r="253" spans="2:7" ht="15" customHeight="1" x14ac:dyDescent="0.2">
      <c r="B253" s="242" t="s">
        <v>51</v>
      </c>
      <c r="C253" s="243" t="s">
        <v>1418</v>
      </c>
      <c r="D253" s="244" t="s">
        <v>2</v>
      </c>
      <c r="E253" s="305">
        <v>1041979299.6649417</v>
      </c>
      <c r="G253" s="193"/>
    </row>
    <row r="254" spans="2:7" ht="15" customHeight="1" x14ac:dyDescent="0.2">
      <c r="B254" s="242" t="s">
        <v>160</v>
      </c>
      <c r="C254" s="243" t="s">
        <v>1419</v>
      </c>
      <c r="D254" s="244" t="s">
        <v>2</v>
      </c>
      <c r="E254" s="305">
        <v>601560921.75612032</v>
      </c>
      <c r="G254" s="193"/>
    </row>
    <row r="255" spans="2:7" ht="15" customHeight="1" x14ac:dyDescent="0.2">
      <c r="B255" s="245" t="s">
        <v>35</v>
      </c>
      <c r="C255" s="246" t="s">
        <v>1420</v>
      </c>
      <c r="D255" s="244" t="s">
        <v>33</v>
      </c>
      <c r="E255" s="305">
        <v>43.861644456470032</v>
      </c>
      <c r="G255" s="193"/>
    </row>
    <row r="256" spans="2:7" ht="15" customHeight="1" x14ac:dyDescent="0.2">
      <c r="B256" s="245" t="s">
        <v>43</v>
      </c>
      <c r="C256" s="246" t="s">
        <v>1421</v>
      </c>
      <c r="D256" s="244" t="s">
        <v>42</v>
      </c>
      <c r="E256" s="305">
        <v>1417.9499999999989</v>
      </c>
      <c r="G256" s="193"/>
    </row>
    <row r="257" spans="2:7" ht="15" customHeight="1" x14ac:dyDescent="0.2">
      <c r="B257" s="245" t="s">
        <v>34</v>
      </c>
      <c r="C257" s="246" t="s">
        <v>1422</v>
      </c>
      <c r="D257" s="244" t="s">
        <v>33</v>
      </c>
      <c r="E257" s="305">
        <v>47.446250943836212</v>
      </c>
      <c r="G257" s="193"/>
    </row>
    <row r="258" spans="2:7" ht="15" customHeight="1" x14ac:dyDescent="0.2">
      <c r="B258" s="245" t="s">
        <v>40</v>
      </c>
      <c r="C258" s="246" t="s">
        <v>1423</v>
      </c>
      <c r="D258" s="244" t="s">
        <v>2</v>
      </c>
      <c r="E258" s="305">
        <v>10844.211940298506</v>
      </c>
      <c r="G258" s="193"/>
    </row>
    <row r="259" spans="2:7" ht="15" customHeight="1" x14ac:dyDescent="0.2">
      <c r="B259" s="245" t="s">
        <v>45</v>
      </c>
      <c r="C259" s="246" t="s">
        <v>1424</v>
      </c>
      <c r="D259" s="244" t="s">
        <v>3</v>
      </c>
      <c r="E259" s="305">
        <v>4797.2689739756124</v>
      </c>
      <c r="G259" s="193"/>
    </row>
    <row r="260" spans="2:7" ht="15" customHeight="1" x14ac:dyDescent="0.2">
      <c r="B260" s="245" t="s">
        <v>38</v>
      </c>
      <c r="C260" s="246" t="s">
        <v>1425</v>
      </c>
      <c r="D260" s="244" t="s">
        <v>2</v>
      </c>
      <c r="E260" s="305">
        <v>595377.18250576116</v>
      </c>
      <c r="G260" s="193"/>
    </row>
    <row r="261" spans="2:7" ht="15" customHeight="1" x14ac:dyDescent="0.2">
      <c r="B261" s="245" t="s">
        <v>37</v>
      </c>
      <c r="C261" s="246" t="s">
        <v>1426</v>
      </c>
      <c r="D261" s="244" t="s">
        <v>2</v>
      </c>
      <c r="E261" s="305">
        <v>670827.40372835437</v>
      </c>
      <c r="G261" s="193"/>
    </row>
    <row r="262" spans="2:7" ht="15" customHeight="1" x14ac:dyDescent="0.2">
      <c r="B262" s="245" t="s">
        <v>672</v>
      </c>
      <c r="C262" s="246" t="s">
        <v>1427</v>
      </c>
      <c r="D262" s="244" t="s">
        <v>2</v>
      </c>
      <c r="E262" s="305">
        <v>2644.7208357318</v>
      </c>
      <c r="G262" s="193"/>
    </row>
    <row r="263" spans="2:7" ht="15" customHeight="1" x14ac:dyDescent="0.2">
      <c r="B263" s="245" t="s">
        <v>667</v>
      </c>
      <c r="C263" s="246" t="s">
        <v>1428</v>
      </c>
      <c r="D263" s="244" t="s">
        <v>580</v>
      </c>
      <c r="E263" s="305">
        <v>2117.6132867072356</v>
      </c>
      <c r="G263" s="193"/>
    </row>
    <row r="264" spans="2:7" ht="15" customHeight="1" x14ac:dyDescent="0.2">
      <c r="B264" s="242" t="s">
        <v>671</v>
      </c>
      <c r="C264" s="243" t="s">
        <v>1429</v>
      </c>
      <c r="D264" s="244" t="s">
        <v>117</v>
      </c>
      <c r="E264" s="305">
        <v>7057.710547724344</v>
      </c>
      <c r="G264" s="193"/>
    </row>
    <row r="265" spans="2:7" ht="15" customHeight="1" x14ac:dyDescent="0.2">
      <c r="B265" s="242" t="s">
        <v>670</v>
      </c>
      <c r="C265" s="243" t="s">
        <v>1430</v>
      </c>
      <c r="D265" s="244" t="s">
        <v>2</v>
      </c>
      <c r="E265" s="305">
        <v>5447.1285995568114</v>
      </c>
      <c r="G265" s="193"/>
    </row>
    <row r="266" spans="2:7" ht="15" customHeight="1" x14ac:dyDescent="0.2">
      <c r="B266" s="242" t="s">
        <v>669</v>
      </c>
      <c r="C266" s="243" t="s">
        <v>1431</v>
      </c>
      <c r="D266" s="244" t="s">
        <v>2</v>
      </c>
      <c r="E266" s="305">
        <v>7127.431158066538</v>
      </c>
      <c r="G266" s="193"/>
    </row>
    <row r="267" spans="2:7" ht="15" customHeight="1" x14ac:dyDescent="0.2">
      <c r="B267" s="245" t="s">
        <v>659</v>
      </c>
      <c r="C267" s="249" t="s">
        <v>606</v>
      </c>
      <c r="D267" s="244" t="s">
        <v>119</v>
      </c>
      <c r="E267" s="305">
        <v>47527.100717714988</v>
      </c>
      <c r="G267" s="193"/>
    </row>
    <row r="268" spans="2:7" ht="15" customHeight="1" x14ac:dyDescent="0.2">
      <c r="B268" s="242" t="s">
        <v>658</v>
      </c>
      <c r="C268" s="243" t="s">
        <v>1432</v>
      </c>
      <c r="D268" s="244" t="s">
        <v>4</v>
      </c>
      <c r="E268" s="305">
        <v>1393.415542514326</v>
      </c>
      <c r="G268" s="193"/>
    </row>
    <row r="269" spans="2:7" ht="15" customHeight="1" x14ac:dyDescent="0.2">
      <c r="B269" s="245" t="s">
        <v>664</v>
      </c>
      <c r="C269" s="249" t="s">
        <v>1433</v>
      </c>
      <c r="D269" s="244" t="s">
        <v>2</v>
      </c>
      <c r="E269" s="305">
        <v>22285.512863491454</v>
      </c>
      <c r="G269" s="193"/>
    </row>
    <row r="270" spans="2:7" ht="15" customHeight="1" x14ac:dyDescent="0.2">
      <c r="B270" s="242" t="s">
        <v>631</v>
      </c>
      <c r="C270" s="243" t="s">
        <v>1434</v>
      </c>
      <c r="D270" s="244" t="s">
        <v>2</v>
      </c>
      <c r="E270" s="305">
        <v>5679.7987928252223</v>
      </c>
      <c r="G270" s="193"/>
    </row>
    <row r="271" spans="2:7" ht="15" customHeight="1" x14ac:dyDescent="0.2">
      <c r="B271" s="245" t="s">
        <v>657</v>
      </c>
      <c r="C271" s="246" t="s">
        <v>1864</v>
      </c>
      <c r="D271" s="244" t="s">
        <v>4</v>
      </c>
      <c r="E271" s="305">
        <v>12276.514532555622</v>
      </c>
      <c r="G271" s="193"/>
    </row>
    <row r="272" spans="2:7" ht="15" customHeight="1" x14ac:dyDescent="0.2">
      <c r="B272" s="245" t="s">
        <v>626</v>
      </c>
      <c r="C272" s="246" t="s">
        <v>1435</v>
      </c>
      <c r="D272" s="244" t="s">
        <v>2</v>
      </c>
      <c r="E272" s="305">
        <v>12155.438983764496</v>
      </c>
      <c r="G272" s="193"/>
    </row>
    <row r="273" spans="2:7" ht="15" customHeight="1" x14ac:dyDescent="0.2">
      <c r="B273" s="242" t="s">
        <v>760</v>
      </c>
      <c r="C273" s="243" t="s">
        <v>1436</v>
      </c>
      <c r="D273" s="244" t="s">
        <v>4</v>
      </c>
      <c r="E273" s="305">
        <v>36635.975420364222</v>
      </c>
      <c r="G273" s="193"/>
    </row>
    <row r="274" spans="2:7" ht="15" customHeight="1" x14ac:dyDescent="0.2">
      <c r="B274" s="245" t="s">
        <v>624</v>
      </c>
      <c r="C274" s="246" t="s">
        <v>1437</v>
      </c>
      <c r="D274" s="244" t="s">
        <v>2</v>
      </c>
      <c r="E274" s="305">
        <v>86093.222576385015</v>
      </c>
      <c r="G274" s="193"/>
    </row>
    <row r="275" spans="2:7" ht="15" customHeight="1" x14ac:dyDescent="0.2">
      <c r="B275" s="245" t="s">
        <v>663</v>
      </c>
      <c r="C275" s="246" t="s">
        <v>1438</v>
      </c>
      <c r="D275" s="244" t="s">
        <v>2</v>
      </c>
      <c r="E275" s="305">
        <v>300920.39578057808</v>
      </c>
      <c r="G275" s="193"/>
    </row>
    <row r="276" spans="2:7" ht="15" customHeight="1" x14ac:dyDescent="0.2">
      <c r="B276" s="245" t="s">
        <v>661</v>
      </c>
      <c r="C276" s="246" t="s">
        <v>1439</v>
      </c>
      <c r="D276" s="244" t="s">
        <v>2</v>
      </c>
      <c r="E276" s="305">
        <v>359072.62483973737</v>
      </c>
      <c r="G276" s="193"/>
    </row>
    <row r="277" spans="2:7" ht="15" customHeight="1" x14ac:dyDescent="0.2">
      <c r="B277" s="245" t="s">
        <v>633</v>
      </c>
      <c r="C277" s="246" t="s">
        <v>1440</v>
      </c>
      <c r="D277" s="244" t="s">
        <v>2</v>
      </c>
      <c r="E277" s="305">
        <v>282484.94760062289</v>
      </c>
      <c r="G277" s="193"/>
    </row>
    <row r="278" spans="2:7" ht="15" customHeight="1" x14ac:dyDescent="0.2">
      <c r="B278" s="245" t="s">
        <v>615</v>
      </c>
      <c r="C278" s="246" t="s">
        <v>1441</v>
      </c>
      <c r="D278" s="244" t="s">
        <v>2</v>
      </c>
      <c r="E278" s="305">
        <v>64505.083084146412</v>
      </c>
      <c r="G278" s="193"/>
    </row>
    <row r="279" spans="2:7" ht="15" customHeight="1" x14ac:dyDescent="0.2">
      <c r="B279" s="245" t="s">
        <v>622</v>
      </c>
      <c r="C279" s="246" t="s">
        <v>1442</v>
      </c>
      <c r="D279" s="244" t="s">
        <v>2</v>
      </c>
      <c r="E279" s="305">
        <v>8290.2950616557227</v>
      </c>
      <c r="G279" s="193"/>
    </row>
    <row r="280" spans="2:7" ht="15" customHeight="1" x14ac:dyDescent="0.2">
      <c r="B280" s="245" t="s">
        <v>621</v>
      </c>
      <c r="C280" s="246" t="s">
        <v>1443</v>
      </c>
      <c r="D280" s="244" t="s">
        <v>2</v>
      </c>
      <c r="E280" s="305">
        <v>11249.664355055083</v>
      </c>
      <c r="G280" s="193"/>
    </row>
    <row r="281" spans="2:7" ht="15" customHeight="1" x14ac:dyDescent="0.2">
      <c r="B281" s="245" t="s">
        <v>1060</v>
      </c>
      <c r="C281" s="246" t="s">
        <v>1444</v>
      </c>
      <c r="D281" s="244" t="s">
        <v>4</v>
      </c>
      <c r="E281" s="305">
        <v>10681.762758394436</v>
      </c>
      <c r="G281" s="193"/>
    </row>
    <row r="282" spans="2:7" ht="15" customHeight="1" x14ac:dyDescent="0.2">
      <c r="B282" s="242" t="s">
        <v>1202</v>
      </c>
      <c r="C282" s="243" t="s">
        <v>1445</v>
      </c>
      <c r="D282" s="244" t="s">
        <v>4</v>
      </c>
      <c r="E282" s="305">
        <v>15343.945287710803</v>
      </c>
      <c r="G282" s="193"/>
    </row>
    <row r="283" spans="2:7" ht="15" customHeight="1" x14ac:dyDescent="0.2">
      <c r="B283" s="245" t="s">
        <v>656</v>
      </c>
      <c r="C283" s="249" t="s">
        <v>1179</v>
      </c>
      <c r="D283" s="244" t="s">
        <v>4</v>
      </c>
      <c r="E283" s="305">
        <v>9806.6632673305176</v>
      </c>
      <c r="G283" s="193"/>
    </row>
    <row r="284" spans="2:7" ht="15" customHeight="1" x14ac:dyDescent="0.2">
      <c r="B284" s="245" t="s">
        <v>655</v>
      </c>
      <c r="C284" s="246" t="s">
        <v>1446</v>
      </c>
      <c r="D284" s="244" t="s">
        <v>4</v>
      </c>
      <c r="E284" s="305">
        <v>11156.741012638182</v>
      </c>
      <c r="G284" s="193"/>
    </row>
    <row r="285" spans="2:7" ht="15" customHeight="1" x14ac:dyDescent="0.2">
      <c r="B285" s="245" t="s">
        <v>654</v>
      </c>
      <c r="C285" s="246" t="s">
        <v>1447</v>
      </c>
      <c r="D285" s="244" t="s">
        <v>4</v>
      </c>
      <c r="E285" s="305">
        <v>15906.913610202622</v>
      </c>
      <c r="G285" s="193"/>
    </row>
    <row r="286" spans="2:7" ht="15" customHeight="1" x14ac:dyDescent="0.2">
      <c r="B286" s="245" t="s">
        <v>630</v>
      </c>
      <c r="C286" s="246" t="s">
        <v>1448</v>
      </c>
      <c r="D286" s="244" t="s">
        <v>2</v>
      </c>
      <c r="E286" s="305">
        <v>1536.1122982710535</v>
      </c>
      <c r="G286" s="193"/>
    </row>
    <row r="287" spans="2:7" ht="15" customHeight="1" x14ac:dyDescent="0.2">
      <c r="B287" s="245" t="s">
        <v>629</v>
      </c>
      <c r="C287" s="246" t="s">
        <v>1449</v>
      </c>
      <c r="D287" s="244" t="s">
        <v>2</v>
      </c>
      <c r="E287" s="305">
        <v>1955.5572074357096</v>
      </c>
      <c r="G287" s="193"/>
    </row>
    <row r="288" spans="2:7" ht="15" customHeight="1" x14ac:dyDescent="0.2">
      <c r="B288" s="242" t="s">
        <v>628</v>
      </c>
      <c r="C288" s="243" t="s">
        <v>1450</v>
      </c>
      <c r="D288" s="244" t="s">
        <v>2</v>
      </c>
      <c r="E288" s="305">
        <v>4566.4918343701693</v>
      </c>
      <c r="G288" s="193"/>
    </row>
    <row r="289" spans="2:7" ht="15" customHeight="1" x14ac:dyDescent="0.2">
      <c r="B289" s="245" t="s">
        <v>619</v>
      </c>
      <c r="C289" s="249" t="s">
        <v>620</v>
      </c>
      <c r="D289" s="244" t="s">
        <v>2</v>
      </c>
      <c r="E289" s="305">
        <v>11909.493861212848</v>
      </c>
      <c r="G289" s="193"/>
    </row>
    <row r="290" spans="2:7" ht="15" customHeight="1" x14ac:dyDescent="0.2">
      <c r="B290" s="245" t="s">
        <v>611</v>
      </c>
      <c r="C290" s="249" t="s">
        <v>1180</v>
      </c>
      <c r="D290" s="244" t="s">
        <v>2</v>
      </c>
      <c r="E290" s="305">
        <v>1126.4832665834622</v>
      </c>
      <c r="G290" s="193"/>
    </row>
    <row r="291" spans="2:7" ht="15" customHeight="1" x14ac:dyDescent="0.2">
      <c r="B291" s="245" t="s">
        <v>608</v>
      </c>
      <c r="C291" s="249" t="s">
        <v>1181</v>
      </c>
      <c r="D291" s="244" t="s">
        <v>2</v>
      </c>
      <c r="E291" s="305">
        <v>4314.7641938799052</v>
      </c>
      <c r="G291" s="193"/>
    </row>
    <row r="292" spans="2:7" ht="15" customHeight="1" x14ac:dyDescent="0.2">
      <c r="B292" s="242" t="s">
        <v>653</v>
      </c>
      <c r="C292" s="243" t="s">
        <v>1451</v>
      </c>
      <c r="D292" s="244" t="s">
        <v>2</v>
      </c>
      <c r="E292" s="305">
        <v>3529.5532986170315</v>
      </c>
      <c r="G292" s="193"/>
    </row>
    <row r="293" spans="2:7" ht="15" customHeight="1" x14ac:dyDescent="0.2">
      <c r="B293" s="242" t="s">
        <v>652</v>
      </c>
      <c r="C293" s="243" t="s">
        <v>1452</v>
      </c>
      <c r="D293" s="244" t="s">
        <v>2</v>
      </c>
      <c r="E293" s="305">
        <v>5609.699517318857</v>
      </c>
      <c r="G293" s="193"/>
    </row>
    <row r="294" spans="2:7" ht="15" customHeight="1" x14ac:dyDescent="0.2">
      <c r="B294" s="242" t="s">
        <v>651</v>
      </c>
      <c r="C294" s="243" t="s">
        <v>1453</v>
      </c>
      <c r="D294" s="244" t="s">
        <v>2</v>
      </c>
      <c r="E294" s="305">
        <v>7605.0796843272283</v>
      </c>
      <c r="G294" s="193"/>
    </row>
    <row r="295" spans="2:7" ht="15" customHeight="1" x14ac:dyDescent="0.2">
      <c r="B295" s="245" t="s">
        <v>649</v>
      </c>
      <c r="C295" s="249" t="s">
        <v>650</v>
      </c>
      <c r="D295" s="244" t="s">
        <v>2</v>
      </c>
      <c r="E295" s="305">
        <v>12054.262928309779</v>
      </c>
      <c r="G295" s="193"/>
    </row>
    <row r="296" spans="2:7" ht="15" customHeight="1" x14ac:dyDescent="0.2">
      <c r="B296" s="245" t="s">
        <v>614</v>
      </c>
      <c r="C296" s="249" t="s">
        <v>1454</v>
      </c>
      <c r="D296" s="244" t="s">
        <v>2</v>
      </c>
      <c r="E296" s="305">
        <v>1965.2038950552844</v>
      </c>
      <c r="G296" s="193"/>
    </row>
    <row r="297" spans="2:7" ht="15" customHeight="1" x14ac:dyDescent="0.2">
      <c r="B297" s="242" t="s">
        <v>648</v>
      </c>
      <c r="C297" s="243" t="s">
        <v>1455</v>
      </c>
      <c r="D297" s="244" t="s">
        <v>2</v>
      </c>
      <c r="E297" s="305">
        <v>9535.3117900275683</v>
      </c>
      <c r="G297" s="193"/>
    </row>
    <row r="298" spans="2:7" ht="15" customHeight="1" x14ac:dyDescent="0.2">
      <c r="B298" s="242" t="s">
        <v>647</v>
      </c>
      <c r="C298" s="243" t="s">
        <v>1456</v>
      </c>
      <c r="D298" s="244" t="s">
        <v>2</v>
      </c>
      <c r="E298" s="305">
        <v>8462.779234352327</v>
      </c>
      <c r="G298" s="193"/>
    </row>
    <row r="299" spans="2:7" ht="15" customHeight="1" x14ac:dyDescent="0.2">
      <c r="B299" s="242" t="s">
        <v>646</v>
      </c>
      <c r="C299" s="243" t="s">
        <v>1457</v>
      </c>
      <c r="D299" s="244" t="s">
        <v>2</v>
      </c>
      <c r="E299" s="305">
        <v>1451.4112021490787</v>
      </c>
      <c r="G299" s="193"/>
    </row>
    <row r="300" spans="2:7" ht="15" customHeight="1" x14ac:dyDescent="0.2">
      <c r="B300" s="245" t="s">
        <v>645</v>
      </c>
      <c r="C300" s="249" t="s">
        <v>1458</v>
      </c>
      <c r="D300" s="244" t="s">
        <v>2</v>
      </c>
      <c r="E300" s="305">
        <v>2384.6982568315921</v>
      </c>
      <c r="G300" s="193"/>
    </row>
    <row r="301" spans="2:7" ht="15" customHeight="1" x14ac:dyDescent="0.2">
      <c r="B301" s="245" t="s">
        <v>644</v>
      </c>
      <c r="C301" s="249" t="s">
        <v>1459</v>
      </c>
      <c r="D301" s="244" t="s">
        <v>2</v>
      </c>
      <c r="E301" s="305">
        <v>1504.2981066661805</v>
      </c>
      <c r="G301" s="193"/>
    </row>
    <row r="302" spans="2:7" ht="15" customHeight="1" x14ac:dyDescent="0.2">
      <c r="B302" s="242" t="s">
        <v>643</v>
      </c>
      <c r="C302" s="243" t="s">
        <v>1460</v>
      </c>
      <c r="D302" s="244" t="s">
        <v>2</v>
      </c>
      <c r="E302" s="305">
        <v>427.62942521798595</v>
      </c>
      <c r="G302" s="193"/>
    </row>
    <row r="303" spans="2:7" ht="15" customHeight="1" x14ac:dyDescent="0.2">
      <c r="B303" s="242" t="s">
        <v>642</v>
      </c>
      <c r="C303" s="243" t="s">
        <v>1461</v>
      </c>
      <c r="D303" s="244" t="s">
        <v>2</v>
      </c>
      <c r="E303" s="305">
        <v>792.89791203042762</v>
      </c>
      <c r="G303" s="193"/>
    </row>
    <row r="304" spans="2:7" ht="15" customHeight="1" x14ac:dyDescent="0.2">
      <c r="B304" s="242" t="s">
        <v>641</v>
      </c>
      <c r="C304" s="243" t="s">
        <v>1462</v>
      </c>
      <c r="D304" s="244" t="s">
        <v>2</v>
      </c>
      <c r="E304" s="305">
        <v>9215.0010261614789</v>
      </c>
      <c r="G304" s="193"/>
    </row>
    <row r="305" spans="2:7" ht="15" customHeight="1" x14ac:dyDescent="0.2">
      <c r="B305" s="242" t="s">
        <v>640</v>
      </c>
      <c r="C305" s="243" t="s">
        <v>1463</v>
      </c>
      <c r="D305" s="244" t="s">
        <v>2</v>
      </c>
      <c r="E305" s="305">
        <v>57043.625167155486</v>
      </c>
      <c r="G305" s="193"/>
    </row>
    <row r="306" spans="2:7" ht="15" customHeight="1" x14ac:dyDescent="0.2">
      <c r="B306" s="242" t="s">
        <v>639</v>
      </c>
      <c r="C306" s="243" t="s">
        <v>1464</v>
      </c>
      <c r="D306" s="244" t="s">
        <v>2</v>
      </c>
      <c r="E306" s="305">
        <v>65227.821401689238</v>
      </c>
      <c r="G306" s="193"/>
    </row>
    <row r="307" spans="2:7" ht="15" customHeight="1" x14ac:dyDescent="0.2">
      <c r="B307" s="242" t="s">
        <v>638</v>
      </c>
      <c r="C307" s="243" t="s">
        <v>1465</v>
      </c>
      <c r="D307" s="244" t="s">
        <v>2</v>
      </c>
      <c r="E307" s="305">
        <v>120282.98423916085</v>
      </c>
      <c r="G307" s="193"/>
    </row>
    <row r="308" spans="2:7" ht="15" customHeight="1" x14ac:dyDescent="0.2">
      <c r="B308" s="242" t="s">
        <v>637</v>
      </c>
      <c r="C308" s="243" t="s">
        <v>1466</v>
      </c>
      <c r="D308" s="244" t="s">
        <v>2</v>
      </c>
      <c r="E308" s="305">
        <v>1383.1491541214036</v>
      </c>
      <c r="G308" s="193"/>
    </row>
    <row r="309" spans="2:7" ht="15" customHeight="1" x14ac:dyDescent="0.2">
      <c r="B309" s="242" t="s">
        <v>636</v>
      </c>
      <c r="C309" s="243" t="s">
        <v>1467</v>
      </c>
      <c r="D309" s="244" t="s">
        <v>2</v>
      </c>
      <c r="E309" s="305">
        <v>712.37818412938793</v>
      </c>
      <c r="G309" s="193"/>
    </row>
    <row r="310" spans="2:7" ht="15" customHeight="1" x14ac:dyDescent="0.2">
      <c r="B310" s="242" t="s">
        <v>635</v>
      </c>
      <c r="C310" s="243" t="s">
        <v>1468</v>
      </c>
      <c r="D310" s="244" t="s">
        <v>2</v>
      </c>
      <c r="E310" s="305">
        <v>8866.7129475924557</v>
      </c>
      <c r="G310" s="193"/>
    </row>
    <row r="311" spans="2:7" ht="15" customHeight="1" x14ac:dyDescent="0.2">
      <c r="B311" s="242" t="s">
        <v>617</v>
      </c>
      <c r="C311" s="243" t="s">
        <v>618</v>
      </c>
      <c r="D311" s="244" t="s">
        <v>2</v>
      </c>
      <c r="E311" s="305">
        <v>10489.352797917958</v>
      </c>
      <c r="G311" s="193"/>
    </row>
    <row r="312" spans="2:7" ht="15" customHeight="1" x14ac:dyDescent="0.2">
      <c r="B312" s="250" t="s">
        <v>144</v>
      </c>
      <c r="C312" s="251" t="s">
        <v>1469</v>
      </c>
      <c r="D312" s="244" t="s">
        <v>2</v>
      </c>
      <c r="E312" s="305">
        <v>706100.42418789747</v>
      </c>
      <c r="G312" s="193"/>
    </row>
    <row r="313" spans="2:7" ht="15" customHeight="1" x14ac:dyDescent="0.2">
      <c r="B313" s="250" t="s">
        <v>143</v>
      </c>
      <c r="C313" s="251" t="s">
        <v>1470</v>
      </c>
      <c r="D313" s="244" t="s">
        <v>2</v>
      </c>
      <c r="E313" s="305">
        <v>52848.092896046655</v>
      </c>
      <c r="G313" s="193"/>
    </row>
    <row r="314" spans="2:7" ht="15" customHeight="1" x14ac:dyDescent="0.2">
      <c r="B314" s="250" t="s">
        <v>142</v>
      </c>
      <c r="C314" s="251" t="s">
        <v>1471</v>
      </c>
      <c r="D314" s="244" t="s">
        <v>2</v>
      </c>
      <c r="E314" s="305">
        <v>70661.202959464776</v>
      </c>
      <c r="G314" s="193"/>
    </row>
    <row r="315" spans="2:7" ht="15" customHeight="1" x14ac:dyDescent="0.2">
      <c r="B315" s="250" t="s">
        <v>141</v>
      </c>
      <c r="C315" s="251" t="s">
        <v>1472</v>
      </c>
      <c r="D315" s="244" t="s">
        <v>2</v>
      </c>
      <c r="E315" s="305">
        <v>7956.3634404282375</v>
      </c>
      <c r="G315" s="193"/>
    </row>
    <row r="316" spans="2:7" ht="15" customHeight="1" x14ac:dyDescent="0.2">
      <c r="B316" s="250" t="s">
        <v>140</v>
      </c>
      <c r="C316" s="251" t="s">
        <v>1473</v>
      </c>
      <c r="D316" s="244" t="s">
        <v>2</v>
      </c>
      <c r="E316" s="305">
        <v>18009.696838951018</v>
      </c>
      <c r="G316" s="193"/>
    </row>
    <row r="317" spans="2:7" ht="15" customHeight="1" x14ac:dyDescent="0.2">
      <c r="B317" s="250" t="s">
        <v>139</v>
      </c>
      <c r="C317" s="251" t="s">
        <v>1474</v>
      </c>
      <c r="D317" s="244" t="s">
        <v>2</v>
      </c>
      <c r="E317" s="305">
        <v>3251.4107357072025</v>
      </c>
      <c r="G317" s="193"/>
    </row>
    <row r="318" spans="2:7" ht="15" customHeight="1" x14ac:dyDescent="0.2">
      <c r="B318" s="250" t="s">
        <v>138</v>
      </c>
      <c r="C318" s="251" t="s">
        <v>1475</v>
      </c>
      <c r="D318" s="244" t="s">
        <v>2</v>
      </c>
      <c r="E318" s="305">
        <v>8765.390536766432</v>
      </c>
      <c r="G318" s="193"/>
    </row>
    <row r="319" spans="2:7" ht="15" customHeight="1" x14ac:dyDescent="0.2">
      <c r="B319" s="250" t="s">
        <v>137</v>
      </c>
      <c r="C319" s="251" t="s">
        <v>1476</v>
      </c>
      <c r="D319" s="244" t="s">
        <v>2</v>
      </c>
      <c r="E319" s="305">
        <v>261.03225191198561</v>
      </c>
      <c r="G319" s="193"/>
    </row>
    <row r="320" spans="2:7" ht="15" customHeight="1" x14ac:dyDescent="0.2">
      <c r="B320" s="250" t="s">
        <v>136</v>
      </c>
      <c r="C320" s="251" t="s">
        <v>1477</v>
      </c>
      <c r="D320" s="244" t="s">
        <v>2</v>
      </c>
      <c r="E320" s="305">
        <v>247703.75506458309</v>
      </c>
      <c r="G320" s="193"/>
    </row>
    <row r="321" spans="2:7" ht="15" customHeight="1" x14ac:dyDescent="0.2">
      <c r="B321" s="250" t="s">
        <v>135</v>
      </c>
      <c r="C321" s="251" t="s">
        <v>1865</v>
      </c>
      <c r="D321" s="244" t="s">
        <v>2</v>
      </c>
      <c r="E321" s="305">
        <v>307927.00320896105</v>
      </c>
      <c r="G321" s="193"/>
    </row>
    <row r="322" spans="2:7" ht="15" customHeight="1" x14ac:dyDescent="0.2">
      <c r="B322" s="250" t="s">
        <v>134</v>
      </c>
      <c r="C322" s="251" t="s">
        <v>1866</v>
      </c>
      <c r="D322" s="244" t="s">
        <v>2</v>
      </c>
      <c r="E322" s="305">
        <v>485131.1664747789</v>
      </c>
      <c r="G322" s="193"/>
    </row>
    <row r="323" spans="2:7" ht="15" customHeight="1" x14ac:dyDescent="0.2">
      <c r="B323" s="242" t="s">
        <v>133</v>
      </c>
      <c r="C323" s="243" t="s">
        <v>1478</v>
      </c>
      <c r="D323" s="244" t="s">
        <v>2</v>
      </c>
      <c r="E323" s="305">
        <v>26127.96317119625</v>
      </c>
      <c r="G323" s="193"/>
    </row>
    <row r="324" spans="2:7" ht="15" customHeight="1" x14ac:dyDescent="0.2">
      <c r="B324" s="245" t="s">
        <v>603</v>
      </c>
      <c r="C324" s="246" t="s">
        <v>1479</v>
      </c>
      <c r="D324" s="244" t="s">
        <v>589</v>
      </c>
      <c r="E324" s="305">
        <v>268400.97581001872</v>
      </c>
      <c r="G324" s="193"/>
    </row>
    <row r="325" spans="2:7" ht="15" customHeight="1" x14ac:dyDescent="0.2">
      <c r="B325" s="245" t="s">
        <v>602</v>
      </c>
      <c r="C325" s="246" t="s">
        <v>1480</v>
      </c>
      <c r="D325" s="244" t="s">
        <v>2</v>
      </c>
      <c r="E325" s="305">
        <v>824.22007622842023</v>
      </c>
      <c r="G325" s="193"/>
    </row>
    <row r="326" spans="2:7" ht="15" customHeight="1" x14ac:dyDescent="0.2">
      <c r="B326" s="242" t="s">
        <v>601</v>
      </c>
      <c r="C326" s="243" t="s">
        <v>1481</v>
      </c>
      <c r="D326" s="244" t="s">
        <v>589</v>
      </c>
      <c r="E326" s="305">
        <v>204168.54944215933</v>
      </c>
      <c r="G326" s="193"/>
    </row>
    <row r="327" spans="2:7" ht="15" customHeight="1" x14ac:dyDescent="0.2">
      <c r="B327" s="245" t="s">
        <v>600</v>
      </c>
      <c r="C327" s="246" t="s">
        <v>1482</v>
      </c>
      <c r="D327" s="244" t="s">
        <v>2</v>
      </c>
      <c r="E327" s="305">
        <v>639.44153535324563</v>
      </c>
      <c r="G327" s="193"/>
    </row>
    <row r="328" spans="2:7" ht="15" customHeight="1" x14ac:dyDescent="0.2">
      <c r="B328" s="242" t="s">
        <v>599</v>
      </c>
      <c r="C328" s="243" t="s">
        <v>1483</v>
      </c>
      <c r="D328" s="244" t="s">
        <v>2</v>
      </c>
      <c r="E328" s="305">
        <v>1272.6803153864721</v>
      </c>
      <c r="G328" s="193"/>
    </row>
    <row r="329" spans="2:7" ht="15" customHeight="1" x14ac:dyDescent="0.2">
      <c r="B329" s="245" t="s">
        <v>598</v>
      </c>
      <c r="C329" s="246" t="s">
        <v>1484</v>
      </c>
      <c r="D329" s="244" t="s">
        <v>2</v>
      </c>
      <c r="E329" s="305">
        <v>1172.8297007898007</v>
      </c>
      <c r="G329" s="193"/>
    </row>
    <row r="330" spans="2:7" ht="15" customHeight="1" x14ac:dyDescent="0.2">
      <c r="B330" s="245" t="s">
        <v>597</v>
      </c>
      <c r="C330" s="246" t="s">
        <v>1485</v>
      </c>
      <c r="D330" s="244" t="s">
        <v>2</v>
      </c>
      <c r="E330" s="305">
        <v>1531.4339140261241</v>
      </c>
      <c r="G330" s="193"/>
    </row>
    <row r="331" spans="2:7" ht="15" customHeight="1" x14ac:dyDescent="0.2">
      <c r="B331" s="245" t="s">
        <v>596</v>
      </c>
      <c r="C331" s="246" t="s">
        <v>1486</v>
      </c>
      <c r="D331" s="244" t="s">
        <v>2</v>
      </c>
      <c r="E331" s="305">
        <v>1223.123799170962</v>
      </c>
      <c r="G331" s="193"/>
    </row>
    <row r="332" spans="2:7" ht="15" customHeight="1" x14ac:dyDescent="0.2">
      <c r="B332" s="242" t="s">
        <v>595</v>
      </c>
      <c r="C332" s="243" t="s">
        <v>1487</v>
      </c>
      <c r="D332" s="244" t="s">
        <v>2</v>
      </c>
      <c r="E332" s="305">
        <v>1041.7476698131291</v>
      </c>
      <c r="G332" s="193"/>
    </row>
    <row r="333" spans="2:7" ht="15" customHeight="1" x14ac:dyDescent="0.2">
      <c r="B333" s="242" t="s">
        <v>594</v>
      </c>
      <c r="C333" s="243" t="s">
        <v>1652</v>
      </c>
      <c r="D333" s="244" t="s">
        <v>2</v>
      </c>
      <c r="E333" s="305">
        <v>2439.032514516899</v>
      </c>
      <c r="G333" s="193"/>
    </row>
    <row r="334" spans="2:7" ht="15" customHeight="1" x14ac:dyDescent="0.2">
      <c r="B334" s="242" t="s">
        <v>593</v>
      </c>
      <c r="C334" s="243" t="s">
        <v>1653</v>
      </c>
      <c r="D334" s="244" t="s">
        <v>589</v>
      </c>
      <c r="E334" s="305">
        <v>302368.27801633265</v>
      </c>
      <c r="G334" s="193"/>
    </row>
    <row r="335" spans="2:7" ht="15" customHeight="1" x14ac:dyDescent="0.2">
      <c r="B335" s="242" t="s">
        <v>592</v>
      </c>
      <c r="C335" s="243" t="s">
        <v>1654</v>
      </c>
      <c r="D335" s="244" t="s">
        <v>589</v>
      </c>
      <c r="E335" s="305">
        <v>305826.75566700136</v>
      </c>
      <c r="G335" s="193"/>
    </row>
    <row r="336" spans="2:7" ht="15" customHeight="1" x14ac:dyDescent="0.2">
      <c r="B336" s="242" t="s">
        <v>591</v>
      </c>
      <c r="C336" s="243" t="s">
        <v>1867</v>
      </c>
      <c r="D336" s="244" t="s">
        <v>589</v>
      </c>
      <c r="E336" s="305">
        <v>231028.20175569048</v>
      </c>
      <c r="G336" s="193"/>
    </row>
    <row r="337" spans="2:7" ht="15" customHeight="1" x14ac:dyDescent="0.2">
      <c r="B337" s="242" t="s">
        <v>590</v>
      </c>
      <c r="C337" s="243" t="s">
        <v>1655</v>
      </c>
      <c r="D337" s="244" t="s">
        <v>589</v>
      </c>
      <c r="E337" s="305">
        <v>131377.17776594457</v>
      </c>
      <c r="G337" s="193"/>
    </row>
    <row r="338" spans="2:7" ht="15" customHeight="1" x14ac:dyDescent="0.2">
      <c r="B338" s="245" t="s">
        <v>586</v>
      </c>
      <c r="C338" s="246" t="s">
        <v>1488</v>
      </c>
      <c r="D338" s="244" t="s">
        <v>117</v>
      </c>
      <c r="E338" s="305">
        <v>367.60179013088754</v>
      </c>
      <c r="G338" s="193"/>
    </row>
    <row r="339" spans="2:7" ht="15" customHeight="1" x14ac:dyDescent="0.2">
      <c r="B339" s="245" t="s">
        <v>575</v>
      </c>
      <c r="C339" s="246" t="s">
        <v>1656</v>
      </c>
      <c r="D339" s="244" t="s">
        <v>117</v>
      </c>
      <c r="E339" s="305">
        <v>2649.6043145358062</v>
      </c>
      <c r="G339" s="193"/>
    </row>
    <row r="340" spans="2:7" ht="15" customHeight="1" x14ac:dyDescent="0.2">
      <c r="B340" s="245" t="s">
        <v>574</v>
      </c>
      <c r="C340" s="246" t="s">
        <v>1657</v>
      </c>
      <c r="D340" s="244" t="s">
        <v>117</v>
      </c>
      <c r="E340" s="305">
        <v>3525.8100464737604</v>
      </c>
      <c r="G340" s="193"/>
    </row>
    <row r="341" spans="2:7" ht="15" customHeight="1" x14ac:dyDescent="0.2">
      <c r="B341" s="245" t="s">
        <v>584</v>
      </c>
      <c r="C341" s="246" t="s">
        <v>1489</v>
      </c>
      <c r="D341" s="244" t="s">
        <v>117</v>
      </c>
      <c r="E341" s="305">
        <v>305.95577724264569</v>
      </c>
      <c r="G341" s="193"/>
    </row>
    <row r="342" spans="2:7" ht="15" customHeight="1" x14ac:dyDescent="0.2">
      <c r="B342" s="245" t="s">
        <v>581</v>
      </c>
      <c r="C342" s="246" t="s">
        <v>1490</v>
      </c>
      <c r="D342" s="244" t="s">
        <v>580</v>
      </c>
      <c r="E342" s="305">
        <v>13932.622010386134</v>
      </c>
      <c r="G342" s="193"/>
    </row>
    <row r="343" spans="2:7" ht="15" customHeight="1" x14ac:dyDescent="0.2">
      <c r="B343" s="248" t="s">
        <v>579</v>
      </c>
      <c r="C343" s="249" t="s">
        <v>1491</v>
      </c>
      <c r="D343" s="244" t="s">
        <v>117</v>
      </c>
      <c r="E343" s="305">
        <v>600.17880501913703</v>
      </c>
      <c r="G343" s="193"/>
    </row>
    <row r="344" spans="2:7" ht="15" customHeight="1" x14ac:dyDescent="0.2">
      <c r="B344" s="248" t="s">
        <v>1882</v>
      </c>
      <c r="C344" s="249" t="s">
        <v>1883</v>
      </c>
      <c r="D344" s="244" t="s">
        <v>117</v>
      </c>
      <c r="E344" s="305">
        <v>306.02242077246353</v>
      </c>
      <c r="G344" s="193"/>
    </row>
    <row r="345" spans="2:7" ht="15" customHeight="1" x14ac:dyDescent="0.2">
      <c r="B345" s="245" t="s">
        <v>577</v>
      </c>
      <c r="C345" s="246" t="s">
        <v>1492</v>
      </c>
      <c r="D345" s="244" t="s">
        <v>117</v>
      </c>
      <c r="E345" s="305">
        <v>1119.8711619094527</v>
      </c>
      <c r="G345" s="193"/>
    </row>
    <row r="346" spans="2:7" ht="15" customHeight="1" x14ac:dyDescent="0.2">
      <c r="B346" s="245" t="s">
        <v>573</v>
      </c>
      <c r="C346" s="246" t="s">
        <v>1658</v>
      </c>
      <c r="D346" s="244" t="s">
        <v>117</v>
      </c>
      <c r="E346" s="305">
        <v>3704.0717241327352</v>
      </c>
      <c r="G346" s="193"/>
    </row>
    <row r="347" spans="2:7" ht="15" customHeight="1" x14ac:dyDescent="0.2">
      <c r="B347" s="245" t="s">
        <v>485</v>
      </c>
      <c r="C347" s="246" t="s">
        <v>1659</v>
      </c>
      <c r="D347" s="244" t="s">
        <v>2</v>
      </c>
      <c r="E347" s="305">
        <v>7097.2695055622489</v>
      </c>
      <c r="G347" s="193"/>
    </row>
    <row r="348" spans="2:7" ht="15" customHeight="1" x14ac:dyDescent="0.2">
      <c r="B348" s="242" t="s">
        <v>583</v>
      </c>
      <c r="C348" s="243" t="s">
        <v>1493</v>
      </c>
      <c r="D348" s="244" t="s">
        <v>2</v>
      </c>
      <c r="E348" s="305">
        <v>2229.0024198441188</v>
      </c>
      <c r="G348" s="193"/>
    </row>
    <row r="349" spans="2:7" ht="15" customHeight="1" x14ac:dyDescent="0.2">
      <c r="B349" s="245" t="s">
        <v>568</v>
      </c>
      <c r="C349" s="246" t="s">
        <v>1868</v>
      </c>
      <c r="D349" s="244" t="s">
        <v>3</v>
      </c>
      <c r="E349" s="305">
        <v>18464.065040134632</v>
      </c>
      <c r="G349" s="193"/>
    </row>
    <row r="350" spans="2:7" ht="15" customHeight="1" x14ac:dyDescent="0.2">
      <c r="B350" s="245" t="s">
        <v>548</v>
      </c>
      <c r="C350" s="246" t="s">
        <v>1494</v>
      </c>
      <c r="D350" s="244" t="s">
        <v>4</v>
      </c>
      <c r="E350" s="305">
        <v>3764.9941704623916</v>
      </c>
      <c r="G350" s="193"/>
    </row>
    <row r="351" spans="2:7" ht="15" customHeight="1" x14ac:dyDescent="0.2">
      <c r="B351" s="245" t="s">
        <v>567</v>
      </c>
      <c r="C351" s="246" t="s">
        <v>1495</v>
      </c>
      <c r="D351" s="244" t="s">
        <v>3</v>
      </c>
      <c r="E351" s="305">
        <v>17865.344739956356</v>
      </c>
      <c r="G351" s="193"/>
    </row>
    <row r="352" spans="2:7" ht="15" customHeight="1" x14ac:dyDescent="0.2">
      <c r="B352" s="245" t="s">
        <v>566</v>
      </c>
      <c r="C352" s="246" t="s">
        <v>1497</v>
      </c>
      <c r="D352" s="244" t="s">
        <v>3</v>
      </c>
      <c r="E352" s="305">
        <v>13857.359909745423</v>
      </c>
      <c r="G352" s="193"/>
    </row>
    <row r="353" spans="2:7" ht="15" customHeight="1" x14ac:dyDescent="0.2">
      <c r="B353" s="245" t="s">
        <v>565</v>
      </c>
      <c r="C353" s="246" t="s">
        <v>1869</v>
      </c>
      <c r="D353" s="244" t="s">
        <v>3</v>
      </c>
      <c r="E353" s="305">
        <v>15920.851793019738</v>
      </c>
      <c r="G353" s="193"/>
    </row>
    <row r="354" spans="2:7" ht="15" customHeight="1" x14ac:dyDescent="0.2">
      <c r="B354" s="245" t="s">
        <v>564</v>
      </c>
      <c r="C354" s="246" t="s">
        <v>1500</v>
      </c>
      <c r="D354" s="244" t="s">
        <v>3</v>
      </c>
      <c r="E354" s="305">
        <v>9049.8152207811399</v>
      </c>
      <c r="G354" s="193"/>
    </row>
    <row r="355" spans="2:7" ht="15" customHeight="1" x14ac:dyDescent="0.2">
      <c r="B355" s="245" t="s">
        <v>563</v>
      </c>
      <c r="C355" s="246" t="s">
        <v>1502</v>
      </c>
      <c r="D355" s="244" t="s">
        <v>4</v>
      </c>
      <c r="E355" s="305">
        <v>2099.3363269642023</v>
      </c>
      <c r="G355" s="193"/>
    </row>
    <row r="356" spans="2:7" ht="15" customHeight="1" x14ac:dyDescent="0.2">
      <c r="B356" s="245" t="s">
        <v>547</v>
      </c>
      <c r="C356" s="246" t="s">
        <v>1504</v>
      </c>
      <c r="D356" s="244" t="s">
        <v>4</v>
      </c>
      <c r="E356" s="305">
        <v>9967.1017324530058</v>
      </c>
      <c r="G356" s="193"/>
    </row>
    <row r="357" spans="2:7" ht="15" customHeight="1" x14ac:dyDescent="0.2">
      <c r="B357" s="245" t="s">
        <v>562</v>
      </c>
      <c r="C357" s="246" t="s">
        <v>1506</v>
      </c>
      <c r="D357" s="244" t="s">
        <v>3</v>
      </c>
      <c r="E357" s="305">
        <v>28506.705042038691</v>
      </c>
      <c r="G357" s="193"/>
    </row>
    <row r="358" spans="2:7" ht="15" customHeight="1" x14ac:dyDescent="0.2">
      <c r="B358" s="245" t="s">
        <v>561</v>
      </c>
      <c r="C358" s="246" t="s">
        <v>1508</v>
      </c>
      <c r="D358" s="244" t="s">
        <v>3</v>
      </c>
      <c r="E358" s="305">
        <v>40110.032291490374</v>
      </c>
      <c r="G358" s="193"/>
    </row>
    <row r="359" spans="2:7" ht="15" customHeight="1" x14ac:dyDescent="0.2">
      <c r="B359" s="245" t="s">
        <v>570</v>
      </c>
      <c r="C359" s="246" t="s">
        <v>1509</v>
      </c>
      <c r="D359" s="244" t="s">
        <v>4</v>
      </c>
      <c r="E359" s="305">
        <v>823.24002056152642</v>
      </c>
      <c r="G359" s="193"/>
    </row>
    <row r="360" spans="2:7" ht="15" customHeight="1" x14ac:dyDescent="0.2">
      <c r="B360" s="245" t="s">
        <v>560</v>
      </c>
      <c r="C360" s="246" t="s">
        <v>1510</v>
      </c>
      <c r="D360" s="244" t="s">
        <v>4</v>
      </c>
      <c r="E360" s="305">
        <v>4183.0404311162338</v>
      </c>
      <c r="G360" s="193"/>
    </row>
    <row r="361" spans="2:7" ht="15" customHeight="1" x14ac:dyDescent="0.2">
      <c r="B361" s="245" t="s">
        <v>559</v>
      </c>
      <c r="C361" s="246" t="s">
        <v>1759</v>
      </c>
      <c r="D361" s="244" t="s">
        <v>3</v>
      </c>
      <c r="E361" s="305">
        <v>47050.275930259282</v>
      </c>
      <c r="G361" s="193"/>
    </row>
    <row r="362" spans="2:7" ht="15" customHeight="1" x14ac:dyDescent="0.2">
      <c r="B362" s="245" t="s">
        <v>558</v>
      </c>
      <c r="C362" s="246" t="s">
        <v>1511</v>
      </c>
      <c r="D362" s="244" t="s">
        <v>4</v>
      </c>
      <c r="E362" s="305">
        <v>6007.4117217933381</v>
      </c>
      <c r="G362" s="193"/>
    </row>
    <row r="363" spans="2:7" ht="15" customHeight="1" x14ac:dyDescent="0.2">
      <c r="B363" s="245" t="s">
        <v>546</v>
      </c>
      <c r="C363" s="246" t="s">
        <v>1512</v>
      </c>
      <c r="D363" s="244" t="s">
        <v>4</v>
      </c>
      <c r="E363" s="305">
        <v>3219.4430598810618</v>
      </c>
      <c r="G363" s="193"/>
    </row>
    <row r="364" spans="2:7" ht="15" customHeight="1" x14ac:dyDescent="0.2">
      <c r="B364" s="245" t="s">
        <v>551</v>
      </c>
      <c r="C364" s="246" t="s">
        <v>1513</v>
      </c>
      <c r="D364" s="244" t="s">
        <v>2</v>
      </c>
      <c r="E364" s="305">
        <v>61805.112549807149</v>
      </c>
      <c r="G364" s="193"/>
    </row>
    <row r="365" spans="2:7" ht="15" customHeight="1" x14ac:dyDescent="0.2">
      <c r="B365" s="245" t="s">
        <v>550</v>
      </c>
      <c r="C365" s="246" t="s">
        <v>1514</v>
      </c>
      <c r="D365" s="244" t="s">
        <v>2</v>
      </c>
      <c r="E365" s="305">
        <v>28448.691119841002</v>
      </c>
      <c r="G365" s="193"/>
    </row>
    <row r="366" spans="2:7" ht="15" customHeight="1" x14ac:dyDescent="0.2">
      <c r="B366" s="245" t="s">
        <v>542</v>
      </c>
      <c r="C366" s="246" t="s">
        <v>1515</v>
      </c>
      <c r="D366" s="244" t="s">
        <v>2</v>
      </c>
      <c r="E366" s="305">
        <v>1541.0387904853635</v>
      </c>
      <c r="G366" s="193"/>
    </row>
    <row r="367" spans="2:7" ht="15" customHeight="1" x14ac:dyDescent="0.2">
      <c r="B367" s="245" t="s">
        <v>541</v>
      </c>
      <c r="C367" s="246" t="s">
        <v>1516</v>
      </c>
      <c r="D367" s="244" t="s">
        <v>2</v>
      </c>
      <c r="E367" s="305">
        <v>1320.1977036943597</v>
      </c>
      <c r="G367" s="193"/>
    </row>
    <row r="368" spans="2:7" ht="15" customHeight="1" x14ac:dyDescent="0.2">
      <c r="B368" s="245" t="s">
        <v>544</v>
      </c>
      <c r="C368" s="246" t="s">
        <v>1517</v>
      </c>
      <c r="D368" s="244" t="s">
        <v>2</v>
      </c>
      <c r="E368" s="305">
        <v>1000086.4026866693</v>
      </c>
      <c r="G368" s="193"/>
    </row>
    <row r="369" spans="2:7" ht="15" customHeight="1" x14ac:dyDescent="0.2">
      <c r="B369" s="245" t="s">
        <v>557</v>
      </c>
      <c r="C369" s="246" t="s">
        <v>1518</v>
      </c>
      <c r="D369" s="244" t="s">
        <v>3</v>
      </c>
      <c r="E369" s="305">
        <v>35145.883695230317</v>
      </c>
      <c r="G369" s="193"/>
    </row>
    <row r="370" spans="2:7" ht="15" customHeight="1" x14ac:dyDescent="0.2">
      <c r="B370" s="242" t="s">
        <v>556</v>
      </c>
      <c r="C370" s="243" t="s">
        <v>1519</v>
      </c>
      <c r="D370" s="244" t="s">
        <v>2</v>
      </c>
      <c r="E370" s="305">
        <v>97913.307392153161</v>
      </c>
      <c r="G370" s="193"/>
    </row>
    <row r="371" spans="2:7" ht="15" customHeight="1" x14ac:dyDescent="0.2">
      <c r="B371" s="242" t="s">
        <v>555</v>
      </c>
      <c r="C371" s="243" t="s">
        <v>1520</v>
      </c>
      <c r="D371" s="244" t="s">
        <v>2</v>
      </c>
      <c r="E371" s="305">
        <v>47402.944511653295</v>
      </c>
      <c r="G371" s="193"/>
    </row>
    <row r="372" spans="2:7" ht="15" customHeight="1" x14ac:dyDescent="0.2">
      <c r="B372" s="242" t="s">
        <v>554</v>
      </c>
      <c r="C372" s="243" t="s">
        <v>1521</v>
      </c>
      <c r="D372" s="244" t="s">
        <v>2</v>
      </c>
      <c r="E372" s="305">
        <v>5820.5093165311537</v>
      </c>
      <c r="G372" s="193"/>
    </row>
    <row r="373" spans="2:7" ht="15" customHeight="1" x14ac:dyDescent="0.2">
      <c r="B373" s="242" t="s">
        <v>553</v>
      </c>
      <c r="C373" s="243" t="s">
        <v>1760</v>
      </c>
      <c r="D373" s="244" t="s">
        <v>4</v>
      </c>
      <c r="E373" s="305">
        <v>247.07192362850151</v>
      </c>
      <c r="G373" s="193"/>
    </row>
    <row r="374" spans="2:7" ht="15" customHeight="1" x14ac:dyDescent="0.2">
      <c r="B374" s="245" t="s">
        <v>165</v>
      </c>
      <c r="C374" s="246" t="s">
        <v>1522</v>
      </c>
      <c r="D374" s="244" t="s">
        <v>52</v>
      </c>
      <c r="E374" s="305">
        <v>10347.063999999998</v>
      </c>
      <c r="G374" s="193"/>
    </row>
    <row r="375" spans="2:7" ht="15" customHeight="1" x14ac:dyDescent="0.2">
      <c r="B375" s="245" t="s">
        <v>167</v>
      </c>
      <c r="C375" s="246" t="s">
        <v>1523</v>
      </c>
      <c r="D375" s="244" t="s">
        <v>52</v>
      </c>
      <c r="E375" s="305">
        <v>8898.6999999999953</v>
      </c>
      <c r="G375" s="193"/>
    </row>
    <row r="376" spans="2:7" ht="15" customHeight="1" x14ac:dyDescent="0.2">
      <c r="B376" s="245" t="s">
        <v>169</v>
      </c>
      <c r="C376" s="246" t="s">
        <v>1524</v>
      </c>
      <c r="D376" s="244" t="s">
        <v>52</v>
      </c>
      <c r="E376" s="305">
        <v>8221.2410000000109</v>
      </c>
      <c r="G376" s="193"/>
    </row>
    <row r="377" spans="2:7" ht="15" customHeight="1" x14ac:dyDescent="0.2">
      <c r="B377" s="245" t="s">
        <v>177</v>
      </c>
      <c r="C377" s="246" t="s">
        <v>1525</v>
      </c>
      <c r="D377" s="244" t="s">
        <v>52</v>
      </c>
      <c r="E377" s="305">
        <v>7580.364999999998</v>
      </c>
      <c r="G377" s="193"/>
    </row>
    <row r="378" spans="2:7" ht="15" customHeight="1" x14ac:dyDescent="0.2">
      <c r="B378" s="245" t="s">
        <v>180</v>
      </c>
      <c r="C378" s="246" t="s">
        <v>1526</v>
      </c>
      <c r="D378" s="244" t="s">
        <v>52</v>
      </c>
      <c r="E378" s="305">
        <v>8942.0429999999997</v>
      </c>
      <c r="G378" s="193"/>
    </row>
    <row r="379" spans="2:7" ht="15" customHeight="1" x14ac:dyDescent="0.2">
      <c r="B379" s="245" t="s">
        <v>172</v>
      </c>
      <c r="C379" s="246" t="s">
        <v>1527</v>
      </c>
      <c r="D379" s="244" t="s">
        <v>52</v>
      </c>
      <c r="E379" s="305">
        <v>8184.7894999999999</v>
      </c>
      <c r="G379" s="193"/>
    </row>
    <row r="380" spans="2:7" ht="15" customHeight="1" x14ac:dyDescent="0.2">
      <c r="B380" s="245" t="s">
        <v>171</v>
      </c>
      <c r="C380" s="246" t="s">
        <v>1528</v>
      </c>
      <c r="D380" s="244" t="s">
        <v>52</v>
      </c>
      <c r="E380" s="305">
        <v>9436.3055000000022</v>
      </c>
      <c r="G380" s="193"/>
    </row>
    <row r="381" spans="2:7" ht="15" customHeight="1" x14ac:dyDescent="0.2">
      <c r="B381" s="245" t="s">
        <v>174</v>
      </c>
      <c r="C381" s="246" t="s">
        <v>1529</v>
      </c>
      <c r="D381" s="244" t="s">
        <v>52</v>
      </c>
      <c r="E381" s="305">
        <v>10347.063999999998</v>
      </c>
      <c r="G381" s="193"/>
    </row>
    <row r="382" spans="2:7" ht="15" customHeight="1" x14ac:dyDescent="0.2">
      <c r="B382" s="245" t="s">
        <v>523</v>
      </c>
      <c r="C382" s="246" t="s">
        <v>1530</v>
      </c>
      <c r="D382" s="244" t="s">
        <v>2</v>
      </c>
      <c r="E382" s="305">
        <v>4158470.7340753623</v>
      </c>
      <c r="G382" s="193"/>
    </row>
    <row r="383" spans="2:7" ht="15" customHeight="1" x14ac:dyDescent="0.2">
      <c r="B383" s="245" t="s">
        <v>521</v>
      </c>
      <c r="C383" s="246" t="s">
        <v>1531</v>
      </c>
      <c r="D383" s="244" t="s">
        <v>2</v>
      </c>
      <c r="E383" s="305">
        <v>4278421.2908154214</v>
      </c>
      <c r="G383" s="193"/>
    </row>
    <row r="384" spans="2:7" ht="15" customHeight="1" x14ac:dyDescent="0.2">
      <c r="B384" s="245" t="s">
        <v>538</v>
      </c>
      <c r="C384" s="246" t="s">
        <v>1532</v>
      </c>
      <c r="D384" s="244" t="s">
        <v>2</v>
      </c>
      <c r="E384" s="305">
        <v>3938186.8244146728</v>
      </c>
      <c r="G384" s="193"/>
    </row>
    <row r="385" spans="2:7" ht="15" customHeight="1" x14ac:dyDescent="0.2">
      <c r="B385" s="245" t="s">
        <v>536</v>
      </c>
      <c r="C385" s="246" t="s">
        <v>1533</v>
      </c>
      <c r="D385" s="244" t="s">
        <v>2</v>
      </c>
      <c r="E385" s="305">
        <v>459844.58551359671</v>
      </c>
      <c r="G385" s="193"/>
    </row>
    <row r="386" spans="2:7" ht="15" customHeight="1" x14ac:dyDescent="0.2">
      <c r="B386" s="245" t="s">
        <v>530</v>
      </c>
      <c r="C386" s="246" t="s">
        <v>1534</v>
      </c>
      <c r="D386" s="244" t="s">
        <v>4</v>
      </c>
      <c r="E386" s="305">
        <v>29383.914506898614</v>
      </c>
      <c r="G386" s="193"/>
    </row>
    <row r="387" spans="2:7" ht="15" customHeight="1" x14ac:dyDescent="0.2">
      <c r="B387" s="245" t="s">
        <v>528</v>
      </c>
      <c r="C387" s="246" t="s">
        <v>1535</v>
      </c>
      <c r="D387" s="244" t="s">
        <v>4</v>
      </c>
      <c r="E387" s="305">
        <v>85718.158705470021</v>
      </c>
      <c r="G387" s="193"/>
    </row>
    <row r="388" spans="2:7" ht="15" customHeight="1" x14ac:dyDescent="0.2">
      <c r="B388" s="242" t="s">
        <v>535</v>
      </c>
      <c r="C388" s="243" t="s">
        <v>1536</v>
      </c>
      <c r="D388" s="244" t="s">
        <v>2</v>
      </c>
      <c r="E388" s="305">
        <v>4000959.6176128997</v>
      </c>
      <c r="G388" s="193"/>
    </row>
    <row r="389" spans="2:7" ht="15" customHeight="1" x14ac:dyDescent="0.2">
      <c r="B389" s="242" t="s">
        <v>534</v>
      </c>
      <c r="C389" s="243" t="s">
        <v>1537</v>
      </c>
      <c r="D389" s="244" t="s">
        <v>2</v>
      </c>
      <c r="E389" s="305">
        <v>3168465.4478974892</v>
      </c>
      <c r="G389" s="193"/>
    </row>
    <row r="390" spans="2:7" ht="15" customHeight="1" x14ac:dyDescent="0.2">
      <c r="B390" s="242" t="s">
        <v>533</v>
      </c>
      <c r="C390" s="243" t="s">
        <v>1538</v>
      </c>
      <c r="D390" s="244" t="s">
        <v>2</v>
      </c>
      <c r="E390" s="305">
        <v>3714538.5171244913</v>
      </c>
      <c r="G390" s="193"/>
    </row>
    <row r="391" spans="2:7" ht="15" customHeight="1" x14ac:dyDescent="0.2">
      <c r="B391" s="254" t="s">
        <v>527</v>
      </c>
      <c r="C391" s="255" t="s">
        <v>1498</v>
      </c>
      <c r="D391" s="244" t="s">
        <v>4</v>
      </c>
      <c r="E391" s="305">
        <v>804418.2336678456</v>
      </c>
      <c r="G391" s="193"/>
    </row>
    <row r="392" spans="2:7" ht="15" customHeight="1" x14ac:dyDescent="0.2">
      <c r="B392" s="254" t="s">
        <v>526</v>
      </c>
      <c r="C392" s="255" t="s">
        <v>1539</v>
      </c>
      <c r="D392" s="244" t="s">
        <v>4</v>
      </c>
      <c r="E392" s="305">
        <v>1111893.5399790257</v>
      </c>
      <c r="G392" s="193"/>
    </row>
    <row r="393" spans="2:7" ht="15" customHeight="1" x14ac:dyDescent="0.2">
      <c r="B393" s="254" t="s">
        <v>525</v>
      </c>
      <c r="C393" s="255" t="s">
        <v>1499</v>
      </c>
      <c r="D393" s="244" t="s">
        <v>4</v>
      </c>
      <c r="E393" s="305">
        <v>1103366.7995820539</v>
      </c>
      <c r="G393" s="193"/>
    </row>
    <row r="394" spans="2:7" ht="15" customHeight="1" x14ac:dyDescent="0.2">
      <c r="B394" s="242" t="s">
        <v>532</v>
      </c>
      <c r="C394" s="243" t="s">
        <v>1540</v>
      </c>
      <c r="D394" s="244" t="s">
        <v>2</v>
      </c>
      <c r="E394" s="305">
        <v>341624.94658083213</v>
      </c>
      <c r="G394" s="193"/>
    </row>
    <row r="395" spans="2:7" ht="15" customHeight="1" x14ac:dyDescent="0.2">
      <c r="B395" s="242" t="s">
        <v>518</v>
      </c>
      <c r="C395" s="243" t="s">
        <v>2039</v>
      </c>
      <c r="D395" s="244" t="s">
        <v>119</v>
      </c>
      <c r="E395" s="305">
        <v>1579.5545770345918</v>
      </c>
      <c r="G395" s="193"/>
    </row>
    <row r="396" spans="2:7" ht="15" customHeight="1" x14ac:dyDescent="0.2">
      <c r="B396" s="245" t="s">
        <v>517</v>
      </c>
      <c r="C396" s="246" t="s">
        <v>1541</v>
      </c>
      <c r="D396" s="244" t="s">
        <v>119</v>
      </c>
      <c r="E396" s="305">
        <v>3037.5397848142507</v>
      </c>
      <c r="G396" s="193"/>
    </row>
    <row r="397" spans="2:7" ht="15" customHeight="1" x14ac:dyDescent="0.2">
      <c r="B397" s="242" t="s">
        <v>516</v>
      </c>
      <c r="C397" s="243" t="s">
        <v>1542</v>
      </c>
      <c r="D397" s="244" t="s">
        <v>119</v>
      </c>
      <c r="E397" s="305">
        <v>41502.489608452575</v>
      </c>
      <c r="G397" s="193"/>
    </row>
    <row r="398" spans="2:7" ht="15" customHeight="1" x14ac:dyDescent="0.2">
      <c r="B398" s="245" t="s">
        <v>509</v>
      </c>
      <c r="C398" s="246" t="s">
        <v>1543</v>
      </c>
      <c r="D398" s="244" t="s">
        <v>2</v>
      </c>
      <c r="E398" s="305">
        <v>38566.495375814826</v>
      </c>
      <c r="G398" s="193"/>
    </row>
    <row r="399" spans="2:7" ht="15" customHeight="1" x14ac:dyDescent="0.2">
      <c r="B399" s="242" t="s">
        <v>508</v>
      </c>
      <c r="C399" s="243" t="s">
        <v>1544</v>
      </c>
      <c r="D399" s="244" t="s">
        <v>119</v>
      </c>
      <c r="E399" s="305">
        <v>9236.7332147435172</v>
      </c>
      <c r="G399" s="193"/>
    </row>
    <row r="400" spans="2:7" ht="15" customHeight="1" x14ac:dyDescent="0.2">
      <c r="B400" s="245" t="s">
        <v>502</v>
      </c>
      <c r="C400" s="246" t="s">
        <v>1545</v>
      </c>
      <c r="D400" s="244" t="s">
        <v>2</v>
      </c>
      <c r="E400" s="305">
        <v>96179.122784857842</v>
      </c>
      <c r="G400" s="193"/>
    </row>
    <row r="401" spans="2:7" ht="15" customHeight="1" x14ac:dyDescent="0.2">
      <c r="B401" s="242" t="s">
        <v>501</v>
      </c>
      <c r="C401" s="243" t="s">
        <v>1546</v>
      </c>
      <c r="D401" s="244" t="s">
        <v>2</v>
      </c>
      <c r="E401" s="305">
        <v>90853.441670450833</v>
      </c>
      <c r="G401" s="193"/>
    </row>
    <row r="402" spans="2:7" ht="15" customHeight="1" x14ac:dyDescent="0.2">
      <c r="B402" s="242" t="s">
        <v>497</v>
      </c>
      <c r="C402" s="243" t="s">
        <v>1547</v>
      </c>
      <c r="D402" s="244" t="s">
        <v>119</v>
      </c>
      <c r="E402" s="305">
        <v>23472.170330404959</v>
      </c>
      <c r="G402" s="193"/>
    </row>
    <row r="403" spans="2:7" ht="15" customHeight="1" x14ac:dyDescent="0.2">
      <c r="B403" s="242" t="s">
        <v>496</v>
      </c>
      <c r="C403" s="243" t="s">
        <v>1548</v>
      </c>
      <c r="D403" s="244" t="s">
        <v>119</v>
      </c>
      <c r="E403" s="305">
        <v>23003.605076429034</v>
      </c>
      <c r="G403" s="193"/>
    </row>
    <row r="404" spans="2:7" ht="15" customHeight="1" x14ac:dyDescent="0.2">
      <c r="B404" s="245" t="s">
        <v>495</v>
      </c>
      <c r="C404" s="246" t="s">
        <v>1549</v>
      </c>
      <c r="D404" s="244" t="s">
        <v>2</v>
      </c>
      <c r="E404" s="305">
        <v>2528.1533706546561</v>
      </c>
      <c r="G404" s="193"/>
    </row>
    <row r="405" spans="2:7" ht="15" customHeight="1" x14ac:dyDescent="0.2">
      <c r="B405" s="242" t="s">
        <v>494</v>
      </c>
      <c r="C405" s="243" t="s">
        <v>1550</v>
      </c>
      <c r="D405" s="244" t="s">
        <v>119</v>
      </c>
      <c r="E405" s="305">
        <v>14835.45184669976</v>
      </c>
      <c r="G405" s="193"/>
    </row>
    <row r="406" spans="2:7" ht="15" customHeight="1" x14ac:dyDescent="0.2">
      <c r="B406" s="245" t="s">
        <v>493</v>
      </c>
      <c r="C406" s="246" t="s">
        <v>1761</v>
      </c>
      <c r="D406" s="244" t="s">
        <v>2</v>
      </c>
      <c r="E406" s="305">
        <v>153459.71615638805</v>
      </c>
      <c r="G406" s="193"/>
    </row>
    <row r="407" spans="2:7" ht="15" customHeight="1" x14ac:dyDescent="0.2">
      <c r="B407" s="245" t="s">
        <v>492</v>
      </c>
      <c r="C407" s="246" t="s">
        <v>1551</v>
      </c>
      <c r="D407" s="244" t="s">
        <v>119</v>
      </c>
      <c r="E407" s="305">
        <v>3272.79392670676</v>
      </c>
      <c r="G407" s="193"/>
    </row>
    <row r="408" spans="2:7" ht="15" customHeight="1" x14ac:dyDescent="0.2">
      <c r="B408" s="245" t="s">
        <v>504</v>
      </c>
      <c r="C408" s="246" t="s">
        <v>1552</v>
      </c>
      <c r="D408" s="244" t="s">
        <v>119</v>
      </c>
      <c r="E408" s="305">
        <v>8599.738739959932</v>
      </c>
      <c r="G408" s="193"/>
    </row>
    <row r="409" spans="2:7" ht="15" customHeight="1" x14ac:dyDescent="0.2">
      <c r="B409" s="245" t="s">
        <v>484</v>
      </c>
      <c r="C409" s="246" t="s">
        <v>1553</v>
      </c>
      <c r="D409" s="244" t="s">
        <v>117</v>
      </c>
      <c r="E409" s="305">
        <v>941.06285637123733</v>
      </c>
      <c r="G409" s="193"/>
    </row>
    <row r="410" spans="2:7" ht="15" customHeight="1" x14ac:dyDescent="0.2">
      <c r="B410" s="245" t="s">
        <v>506</v>
      </c>
      <c r="C410" s="246" t="s">
        <v>1554</v>
      </c>
      <c r="D410" s="244" t="s">
        <v>119</v>
      </c>
      <c r="E410" s="305">
        <v>13286.428299702016</v>
      </c>
      <c r="G410" s="193"/>
    </row>
    <row r="411" spans="2:7" ht="15" customHeight="1" x14ac:dyDescent="0.2">
      <c r="B411" s="245" t="s">
        <v>499</v>
      </c>
      <c r="C411" s="246" t="s">
        <v>1555</v>
      </c>
      <c r="D411" s="244" t="s">
        <v>119</v>
      </c>
      <c r="E411" s="305">
        <v>6838.8640264915084</v>
      </c>
      <c r="G411" s="193"/>
    </row>
    <row r="412" spans="2:7" ht="15" customHeight="1" x14ac:dyDescent="0.2">
      <c r="B412" s="245" t="s">
        <v>491</v>
      </c>
      <c r="C412" s="246" t="s">
        <v>1556</v>
      </c>
      <c r="D412" s="244" t="s">
        <v>119</v>
      </c>
      <c r="E412" s="305">
        <v>18283.016846035473</v>
      </c>
      <c r="G412" s="193"/>
    </row>
    <row r="413" spans="2:7" ht="15" customHeight="1" x14ac:dyDescent="0.2">
      <c r="B413" s="245" t="s">
        <v>515</v>
      </c>
      <c r="C413" s="246" t="s">
        <v>1557</v>
      </c>
      <c r="D413" s="244" t="s">
        <v>119</v>
      </c>
      <c r="E413" s="305">
        <v>2997.604583190081</v>
      </c>
      <c r="G413" s="193"/>
    </row>
    <row r="414" spans="2:7" ht="15" customHeight="1" x14ac:dyDescent="0.2">
      <c r="B414" s="245" t="s">
        <v>514</v>
      </c>
      <c r="C414" s="246" t="s">
        <v>1558</v>
      </c>
      <c r="D414" s="244" t="s">
        <v>2</v>
      </c>
      <c r="E414" s="305">
        <v>660.52017286541752</v>
      </c>
      <c r="G414" s="193"/>
    </row>
    <row r="415" spans="2:7" ht="15" customHeight="1" x14ac:dyDescent="0.2">
      <c r="B415" s="242" t="s">
        <v>835</v>
      </c>
      <c r="C415" s="243" t="s">
        <v>1559</v>
      </c>
      <c r="D415" s="244" t="s">
        <v>119</v>
      </c>
      <c r="E415" s="305">
        <v>9236.7758669798914</v>
      </c>
      <c r="G415" s="193"/>
    </row>
    <row r="416" spans="2:7" ht="15" customHeight="1" x14ac:dyDescent="0.2">
      <c r="B416" s="242" t="s">
        <v>513</v>
      </c>
      <c r="C416" s="243" t="s">
        <v>1560</v>
      </c>
      <c r="D416" s="244" t="s">
        <v>2</v>
      </c>
      <c r="E416" s="305">
        <v>2449.462837497244</v>
      </c>
      <c r="G416" s="193"/>
    </row>
    <row r="417" spans="2:7" ht="15" customHeight="1" x14ac:dyDescent="0.2">
      <c r="B417" s="242" t="s">
        <v>512</v>
      </c>
      <c r="C417" s="243" t="s">
        <v>1561</v>
      </c>
      <c r="D417" s="244" t="s">
        <v>2</v>
      </c>
      <c r="E417" s="305">
        <v>1421.8505141516805</v>
      </c>
      <c r="G417" s="193"/>
    </row>
    <row r="418" spans="2:7" ht="15" customHeight="1" x14ac:dyDescent="0.2">
      <c r="B418" s="242" t="s">
        <v>511</v>
      </c>
      <c r="C418" s="243" t="s">
        <v>1762</v>
      </c>
      <c r="D418" s="244" t="s">
        <v>2</v>
      </c>
      <c r="E418" s="305">
        <v>1772.3043042018719</v>
      </c>
      <c r="G418" s="193"/>
    </row>
    <row r="419" spans="2:7" ht="15" customHeight="1" x14ac:dyDescent="0.2">
      <c r="B419" s="242" t="s">
        <v>490</v>
      </c>
      <c r="C419" s="243" t="s">
        <v>1562</v>
      </c>
      <c r="D419" s="244" t="s">
        <v>119</v>
      </c>
      <c r="E419" s="305">
        <v>9530.1254090641014</v>
      </c>
      <c r="G419" s="193"/>
    </row>
    <row r="420" spans="2:7" ht="15" customHeight="1" x14ac:dyDescent="0.2">
      <c r="B420" s="242" t="s">
        <v>489</v>
      </c>
      <c r="C420" s="243" t="s">
        <v>1563</v>
      </c>
      <c r="D420" s="244" t="s">
        <v>2</v>
      </c>
      <c r="E420" s="305">
        <v>147239.82036213961</v>
      </c>
      <c r="G420" s="193"/>
    </row>
    <row r="421" spans="2:7" ht="15" customHeight="1" x14ac:dyDescent="0.2">
      <c r="B421" s="245" t="s">
        <v>488</v>
      </c>
      <c r="C421" s="246" t="s">
        <v>1564</v>
      </c>
      <c r="D421" s="244" t="s">
        <v>2</v>
      </c>
      <c r="E421" s="305">
        <v>48531.907579669998</v>
      </c>
      <c r="G421" s="193"/>
    </row>
    <row r="422" spans="2:7" ht="15" customHeight="1" x14ac:dyDescent="0.2">
      <c r="B422" s="245" t="s">
        <v>487</v>
      </c>
      <c r="C422" s="246" t="s">
        <v>1565</v>
      </c>
      <c r="D422" s="244" t="s">
        <v>2</v>
      </c>
      <c r="E422" s="305">
        <v>54603.608724088866</v>
      </c>
      <c r="G422" s="193"/>
    </row>
    <row r="423" spans="2:7" ht="15" customHeight="1" x14ac:dyDescent="0.2">
      <c r="B423" s="245" t="s">
        <v>481</v>
      </c>
      <c r="C423" s="246" t="s">
        <v>1566</v>
      </c>
      <c r="D423" s="244" t="s">
        <v>2</v>
      </c>
      <c r="E423" s="305">
        <v>18596.349643249643</v>
      </c>
      <c r="G423" s="193"/>
    </row>
    <row r="424" spans="2:7" ht="15" customHeight="1" x14ac:dyDescent="0.2">
      <c r="B424" s="245" t="s">
        <v>480</v>
      </c>
      <c r="C424" s="246" t="s">
        <v>1567</v>
      </c>
      <c r="D424" s="244" t="s">
        <v>2</v>
      </c>
      <c r="E424" s="305">
        <v>14740.565920042372</v>
      </c>
      <c r="G424" s="193"/>
    </row>
    <row r="425" spans="2:7" ht="15" customHeight="1" x14ac:dyDescent="0.2">
      <c r="B425" s="245" t="s">
        <v>477</v>
      </c>
      <c r="C425" s="246" t="s">
        <v>1568</v>
      </c>
      <c r="D425" s="244" t="s">
        <v>2</v>
      </c>
      <c r="E425" s="305">
        <v>23055.915374858989</v>
      </c>
      <c r="G425" s="193"/>
    </row>
    <row r="426" spans="2:7" ht="15" customHeight="1" x14ac:dyDescent="0.2">
      <c r="B426" s="245" t="s">
        <v>476</v>
      </c>
      <c r="C426" s="246" t="s">
        <v>1569</v>
      </c>
      <c r="D426" s="244" t="s">
        <v>2</v>
      </c>
      <c r="E426" s="305">
        <v>39591.259925965132</v>
      </c>
      <c r="G426" s="193"/>
    </row>
    <row r="427" spans="2:7" ht="15" customHeight="1" x14ac:dyDescent="0.2">
      <c r="B427" s="245" t="s">
        <v>474</v>
      </c>
      <c r="C427" s="246" t="s">
        <v>1570</v>
      </c>
      <c r="D427" s="244" t="s">
        <v>2</v>
      </c>
      <c r="E427" s="305">
        <v>35398.594028567502</v>
      </c>
      <c r="G427" s="193"/>
    </row>
    <row r="428" spans="2:7" ht="15" customHeight="1" x14ac:dyDescent="0.2">
      <c r="B428" s="245" t="s">
        <v>473</v>
      </c>
      <c r="C428" s="246" t="s">
        <v>1571</v>
      </c>
      <c r="D428" s="244" t="s">
        <v>2</v>
      </c>
      <c r="E428" s="305">
        <v>167193.93640674502</v>
      </c>
      <c r="G428" s="193"/>
    </row>
    <row r="429" spans="2:7" ht="15" customHeight="1" x14ac:dyDescent="0.2">
      <c r="B429" s="245" t="s">
        <v>472</v>
      </c>
      <c r="C429" s="246" t="s">
        <v>1572</v>
      </c>
      <c r="D429" s="244" t="s">
        <v>2</v>
      </c>
      <c r="E429" s="305">
        <v>174685.6527514738</v>
      </c>
      <c r="G429" s="193"/>
    </row>
    <row r="430" spans="2:7" ht="15" customHeight="1" x14ac:dyDescent="0.2">
      <c r="B430" s="245" t="s">
        <v>471</v>
      </c>
      <c r="C430" s="246" t="s">
        <v>1573</v>
      </c>
      <c r="D430" s="244" t="s">
        <v>2</v>
      </c>
      <c r="E430" s="305">
        <v>258419.99811883588</v>
      </c>
      <c r="G430" s="193"/>
    </row>
    <row r="431" spans="2:7" ht="15" customHeight="1" x14ac:dyDescent="0.2">
      <c r="B431" s="245" t="s">
        <v>468</v>
      </c>
      <c r="C431" s="246" t="s">
        <v>1763</v>
      </c>
      <c r="D431" s="244" t="s">
        <v>4</v>
      </c>
      <c r="E431" s="305">
        <v>2819.6660676371685</v>
      </c>
      <c r="G431" s="193"/>
    </row>
    <row r="432" spans="2:7" ht="15" customHeight="1" x14ac:dyDescent="0.2">
      <c r="B432" s="245" t="s">
        <v>467</v>
      </c>
      <c r="C432" s="246" t="s">
        <v>1575</v>
      </c>
      <c r="D432" s="244" t="s">
        <v>4</v>
      </c>
      <c r="E432" s="305">
        <v>10910.731691327941</v>
      </c>
      <c r="G432" s="193"/>
    </row>
    <row r="433" spans="2:7" ht="15" customHeight="1" x14ac:dyDescent="0.2">
      <c r="B433" s="245" t="s">
        <v>466</v>
      </c>
      <c r="C433" s="246" t="s">
        <v>1576</v>
      </c>
      <c r="D433" s="244" t="s">
        <v>4</v>
      </c>
      <c r="E433" s="305">
        <v>18225.8327566199</v>
      </c>
      <c r="G433" s="193"/>
    </row>
    <row r="434" spans="2:7" ht="15" customHeight="1" x14ac:dyDescent="0.2">
      <c r="B434" s="245" t="s">
        <v>465</v>
      </c>
      <c r="C434" s="246" t="s">
        <v>1577</v>
      </c>
      <c r="D434" s="244" t="s">
        <v>4</v>
      </c>
      <c r="E434" s="305">
        <v>26466.862176094033</v>
      </c>
      <c r="G434" s="193"/>
    </row>
    <row r="435" spans="2:7" ht="15" customHeight="1" x14ac:dyDescent="0.2">
      <c r="B435" s="245" t="s">
        <v>464</v>
      </c>
      <c r="C435" s="246" t="s">
        <v>1578</v>
      </c>
      <c r="D435" s="244" t="s">
        <v>4</v>
      </c>
      <c r="E435" s="305">
        <v>42061.627713588234</v>
      </c>
      <c r="G435" s="193"/>
    </row>
    <row r="436" spans="2:7" ht="15" customHeight="1" x14ac:dyDescent="0.2">
      <c r="B436" s="245" t="s">
        <v>463</v>
      </c>
      <c r="C436" s="246" t="s">
        <v>1579</v>
      </c>
      <c r="D436" s="244" t="s">
        <v>4</v>
      </c>
      <c r="E436" s="305">
        <v>41478.839274040394</v>
      </c>
      <c r="G436" s="193"/>
    </row>
    <row r="437" spans="2:7" ht="15" customHeight="1" x14ac:dyDescent="0.2">
      <c r="B437" s="245" t="s">
        <v>460</v>
      </c>
      <c r="C437" s="246" t="s">
        <v>1580</v>
      </c>
      <c r="D437" s="244" t="s">
        <v>2</v>
      </c>
      <c r="E437" s="305">
        <v>20282.343252593233</v>
      </c>
      <c r="G437" s="193"/>
    </row>
    <row r="438" spans="2:7" ht="15" customHeight="1" x14ac:dyDescent="0.2">
      <c r="B438" s="245" t="s">
        <v>462</v>
      </c>
      <c r="C438" s="246" t="s">
        <v>1581</v>
      </c>
      <c r="D438" s="244" t="s">
        <v>4</v>
      </c>
      <c r="E438" s="305">
        <v>61143.518064979515</v>
      </c>
      <c r="G438" s="193"/>
    </row>
    <row r="439" spans="2:7" ht="15" customHeight="1" x14ac:dyDescent="0.2">
      <c r="B439" s="245" t="s">
        <v>459</v>
      </c>
      <c r="C439" s="246" t="s">
        <v>1582</v>
      </c>
      <c r="D439" s="244" t="s">
        <v>2</v>
      </c>
      <c r="E439" s="305">
        <v>30534.222776333005</v>
      </c>
      <c r="G439" s="193"/>
    </row>
    <row r="440" spans="2:7" ht="15" customHeight="1" x14ac:dyDescent="0.2">
      <c r="B440" s="245" t="s">
        <v>458</v>
      </c>
      <c r="C440" s="246" t="s">
        <v>1583</v>
      </c>
      <c r="D440" s="244" t="s">
        <v>2</v>
      </c>
      <c r="E440" s="305">
        <v>94871.332137748614</v>
      </c>
      <c r="G440" s="193"/>
    </row>
    <row r="441" spans="2:7" ht="15" customHeight="1" x14ac:dyDescent="0.2">
      <c r="B441" s="245" t="s">
        <v>405</v>
      </c>
      <c r="C441" s="246" t="s">
        <v>1584</v>
      </c>
      <c r="D441" s="244" t="s">
        <v>2</v>
      </c>
      <c r="E441" s="305">
        <v>528272.2417778878</v>
      </c>
      <c r="G441" s="193"/>
    </row>
    <row r="442" spans="2:7" ht="15" customHeight="1" x14ac:dyDescent="0.2">
      <c r="B442" s="245" t="s">
        <v>457</v>
      </c>
      <c r="C442" s="246" t="s">
        <v>1585</v>
      </c>
      <c r="D442" s="244" t="s">
        <v>2</v>
      </c>
      <c r="E442" s="305">
        <v>22144.760551006271</v>
      </c>
      <c r="G442" s="193"/>
    </row>
    <row r="443" spans="2:7" ht="15" customHeight="1" x14ac:dyDescent="0.2">
      <c r="B443" s="245" t="s">
        <v>456</v>
      </c>
      <c r="C443" s="246" t="s">
        <v>1586</v>
      </c>
      <c r="D443" s="244" t="s">
        <v>2</v>
      </c>
      <c r="E443" s="305">
        <v>21096.594185078597</v>
      </c>
      <c r="G443" s="193"/>
    </row>
    <row r="444" spans="2:7" ht="15" customHeight="1" x14ac:dyDescent="0.2">
      <c r="B444" s="245" t="s">
        <v>1870</v>
      </c>
      <c r="C444" s="246" t="s">
        <v>1871</v>
      </c>
      <c r="D444" s="244" t="s">
        <v>4</v>
      </c>
      <c r="E444" s="305">
        <v>6202.9515059509913</v>
      </c>
      <c r="G444" s="193"/>
    </row>
    <row r="445" spans="2:7" ht="15" customHeight="1" x14ac:dyDescent="0.2">
      <c r="B445" s="245" t="s">
        <v>1872</v>
      </c>
      <c r="C445" s="246" t="s">
        <v>1873</v>
      </c>
      <c r="D445" s="244" t="s">
        <v>4</v>
      </c>
      <c r="E445" s="305">
        <v>8634.6216573090824</v>
      </c>
      <c r="G445" s="193"/>
    </row>
    <row r="446" spans="2:7" ht="15" customHeight="1" x14ac:dyDescent="0.2">
      <c r="B446" s="245" t="s">
        <v>1874</v>
      </c>
      <c r="C446" s="246" t="s">
        <v>1875</v>
      </c>
      <c r="D446" s="244" t="s">
        <v>4</v>
      </c>
      <c r="E446" s="305">
        <v>8228.8447885045207</v>
      </c>
      <c r="G446" s="193"/>
    </row>
    <row r="447" spans="2:7" ht="15" customHeight="1" x14ac:dyDescent="0.2">
      <c r="B447" s="245" t="s">
        <v>1876</v>
      </c>
      <c r="C447" s="246" t="s">
        <v>1877</v>
      </c>
      <c r="D447" s="244" t="s">
        <v>4</v>
      </c>
      <c r="E447" s="305">
        <v>11816.089446885338</v>
      </c>
      <c r="G447" s="193"/>
    </row>
    <row r="448" spans="2:7" ht="15" customHeight="1" x14ac:dyDescent="0.2">
      <c r="B448" s="245" t="s">
        <v>455</v>
      </c>
      <c r="C448" s="246" t="s">
        <v>1587</v>
      </c>
      <c r="D448" s="244" t="s">
        <v>4</v>
      </c>
      <c r="E448" s="305">
        <v>54994.207184023428</v>
      </c>
      <c r="G448" s="193"/>
    </row>
    <row r="449" spans="2:7" ht="15" customHeight="1" x14ac:dyDescent="0.2">
      <c r="B449" s="245" t="s">
        <v>454</v>
      </c>
      <c r="C449" s="246" t="s">
        <v>1588</v>
      </c>
      <c r="D449" s="244" t="s">
        <v>4</v>
      </c>
      <c r="E449" s="305">
        <v>60035.173143629952</v>
      </c>
      <c r="G449" s="193"/>
    </row>
    <row r="450" spans="2:7" ht="15" customHeight="1" x14ac:dyDescent="0.2">
      <c r="B450" s="245" t="s">
        <v>453</v>
      </c>
      <c r="C450" s="246" t="s">
        <v>1589</v>
      </c>
      <c r="D450" s="244" t="s">
        <v>4</v>
      </c>
      <c r="E450" s="305">
        <v>100652.10353861592</v>
      </c>
      <c r="G450" s="193"/>
    </row>
    <row r="451" spans="2:7" ht="15" customHeight="1" x14ac:dyDescent="0.2">
      <c r="B451" s="245" t="s">
        <v>452</v>
      </c>
      <c r="C451" s="246" t="s">
        <v>1590</v>
      </c>
      <c r="D451" s="244" t="s">
        <v>4</v>
      </c>
      <c r="E451" s="305">
        <v>122453.15018128612</v>
      </c>
      <c r="G451" s="193"/>
    </row>
    <row r="452" spans="2:7" ht="15" customHeight="1" x14ac:dyDescent="0.2">
      <c r="B452" s="245" t="s">
        <v>451</v>
      </c>
      <c r="C452" s="246" t="s">
        <v>1591</v>
      </c>
      <c r="D452" s="244" t="s">
        <v>4</v>
      </c>
      <c r="E452" s="305">
        <v>151786.5290739935</v>
      </c>
      <c r="G452" s="193"/>
    </row>
    <row r="453" spans="2:7" ht="15" customHeight="1" x14ac:dyDescent="0.2">
      <c r="B453" s="242" t="s">
        <v>450</v>
      </c>
      <c r="C453" s="243" t="s">
        <v>1592</v>
      </c>
      <c r="D453" s="244" t="s">
        <v>4</v>
      </c>
      <c r="E453" s="305">
        <v>247811.3891571085</v>
      </c>
      <c r="G453" s="193"/>
    </row>
    <row r="454" spans="2:7" ht="15" customHeight="1" x14ac:dyDescent="0.2">
      <c r="B454" s="245" t="s">
        <v>399</v>
      </c>
      <c r="C454" s="246" t="s">
        <v>1593</v>
      </c>
      <c r="D454" s="244" t="s">
        <v>2</v>
      </c>
      <c r="E454" s="305">
        <v>225513.02545540463</v>
      </c>
      <c r="G454" s="193"/>
    </row>
    <row r="455" spans="2:7" ht="15" customHeight="1" x14ac:dyDescent="0.2">
      <c r="B455" s="245" t="s">
        <v>402</v>
      </c>
      <c r="C455" s="246" t="s">
        <v>1594</v>
      </c>
      <c r="D455" s="244" t="s">
        <v>4</v>
      </c>
      <c r="E455" s="305">
        <v>39194.813356578445</v>
      </c>
      <c r="G455" s="193"/>
    </row>
    <row r="456" spans="2:7" ht="15" customHeight="1" x14ac:dyDescent="0.2">
      <c r="B456" s="245" t="s">
        <v>380</v>
      </c>
      <c r="C456" s="246" t="s">
        <v>1595</v>
      </c>
      <c r="D456" s="244" t="s">
        <v>2</v>
      </c>
      <c r="E456" s="305">
        <v>734820.52227451396</v>
      </c>
      <c r="G456" s="193"/>
    </row>
    <row r="457" spans="2:7" ht="15" customHeight="1" x14ac:dyDescent="0.2">
      <c r="B457" s="245" t="s">
        <v>379</v>
      </c>
      <c r="C457" s="246" t="s">
        <v>1596</v>
      </c>
      <c r="D457" s="244" t="s">
        <v>2</v>
      </c>
      <c r="E457" s="305">
        <v>760925.74474583578</v>
      </c>
      <c r="G457" s="193"/>
    </row>
    <row r="458" spans="2:7" ht="15" customHeight="1" x14ac:dyDescent="0.2">
      <c r="B458" s="245" t="s">
        <v>388</v>
      </c>
      <c r="C458" s="246" t="s">
        <v>1597</v>
      </c>
      <c r="D458" s="244" t="s">
        <v>2</v>
      </c>
      <c r="E458" s="305">
        <v>3018016.3950373405</v>
      </c>
      <c r="G458" s="193"/>
    </row>
    <row r="459" spans="2:7" ht="15" customHeight="1" x14ac:dyDescent="0.2">
      <c r="B459" s="245" t="s">
        <v>387</v>
      </c>
      <c r="C459" s="246" t="s">
        <v>1598</v>
      </c>
      <c r="D459" s="244" t="s">
        <v>2</v>
      </c>
      <c r="E459" s="305">
        <v>2595335.6751134293</v>
      </c>
      <c r="G459" s="193"/>
    </row>
    <row r="460" spans="2:7" ht="15" customHeight="1" x14ac:dyDescent="0.2">
      <c r="B460" s="245" t="s">
        <v>364</v>
      </c>
      <c r="C460" s="246" t="s">
        <v>1599</v>
      </c>
      <c r="D460" s="244" t="s">
        <v>2</v>
      </c>
      <c r="E460" s="305">
        <v>58741.056957426015</v>
      </c>
      <c r="G460" s="193"/>
    </row>
    <row r="461" spans="2:7" ht="15" customHeight="1" x14ac:dyDescent="0.2">
      <c r="B461" s="242" t="s">
        <v>363</v>
      </c>
      <c r="C461" s="243" t="s">
        <v>2040</v>
      </c>
      <c r="D461" s="244" t="s">
        <v>2</v>
      </c>
      <c r="E461" s="305">
        <v>37676.017988887572</v>
      </c>
      <c r="G461" s="193"/>
    </row>
    <row r="462" spans="2:7" ht="15" customHeight="1" x14ac:dyDescent="0.2">
      <c r="B462" s="245" t="s">
        <v>377</v>
      </c>
      <c r="C462" s="246" t="s">
        <v>1602</v>
      </c>
      <c r="D462" s="244" t="s">
        <v>2</v>
      </c>
      <c r="E462" s="305">
        <v>152634.10578491658</v>
      </c>
      <c r="G462" s="193"/>
    </row>
    <row r="463" spans="2:7" ht="15" customHeight="1" x14ac:dyDescent="0.2">
      <c r="B463" s="245" t="s">
        <v>393</v>
      </c>
      <c r="C463" s="246" t="s">
        <v>1604</v>
      </c>
      <c r="D463" s="244" t="s">
        <v>4</v>
      </c>
      <c r="E463" s="305">
        <v>61302.966276689716</v>
      </c>
      <c r="G463" s="193"/>
    </row>
    <row r="464" spans="2:7" ht="15" customHeight="1" x14ac:dyDescent="0.2">
      <c r="B464" s="245" t="s">
        <v>385</v>
      </c>
      <c r="C464" s="246" t="s">
        <v>1605</v>
      </c>
      <c r="D464" s="244" t="s">
        <v>4</v>
      </c>
      <c r="E464" s="305">
        <v>18600.313158087381</v>
      </c>
      <c r="G464" s="193"/>
    </row>
    <row r="465" spans="2:7" ht="15" customHeight="1" x14ac:dyDescent="0.2">
      <c r="B465" s="242" t="s">
        <v>392</v>
      </c>
      <c r="C465" s="243" t="s">
        <v>1606</v>
      </c>
      <c r="D465" s="244" t="s">
        <v>4</v>
      </c>
      <c r="E465" s="305">
        <v>6049.162263821413</v>
      </c>
      <c r="G465" s="193"/>
    </row>
    <row r="466" spans="2:7" ht="15" customHeight="1" x14ac:dyDescent="0.2">
      <c r="B466" s="245" t="s">
        <v>384</v>
      </c>
      <c r="C466" s="246" t="s">
        <v>1607</v>
      </c>
      <c r="D466" s="244" t="s">
        <v>4</v>
      </c>
      <c r="E466" s="305">
        <v>69552.865734120656</v>
      </c>
      <c r="G466" s="193"/>
    </row>
    <row r="467" spans="2:7" ht="15" customHeight="1" x14ac:dyDescent="0.2">
      <c r="B467" s="245" t="s">
        <v>383</v>
      </c>
      <c r="C467" s="246" t="s">
        <v>1608</v>
      </c>
      <c r="D467" s="244" t="s">
        <v>4</v>
      </c>
      <c r="E467" s="305">
        <v>34567.648269335841</v>
      </c>
      <c r="G467" s="193"/>
    </row>
    <row r="468" spans="2:7" ht="15" customHeight="1" x14ac:dyDescent="0.2">
      <c r="B468" s="245" t="s">
        <v>382</v>
      </c>
      <c r="C468" s="246" t="s">
        <v>1609</v>
      </c>
      <c r="D468" s="244" t="s">
        <v>2</v>
      </c>
      <c r="E468" s="305">
        <v>37834.290079519349</v>
      </c>
      <c r="G468" s="193"/>
    </row>
    <row r="469" spans="2:7" ht="15" customHeight="1" x14ac:dyDescent="0.2">
      <c r="B469" s="245" t="s">
        <v>359</v>
      </c>
      <c r="C469" s="246" t="s">
        <v>1610</v>
      </c>
      <c r="D469" s="244" t="s">
        <v>2</v>
      </c>
      <c r="E469" s="305">
        <v>30321693.555205397</v>
      </c>
      <c r="G469" s="193"/>
    </row>
    <row r="470" spans="2:7" ht="15" customHeight="1" x14ac:dyDescent="0.2">
      <c r="B470" s="245" t="s">
        <v>394</v>
      </c>
      <c r="C470" s="246" t="s">
        <v>1611</v>
      </c>
      <c r="D470" s="244" t="s">
        <v>2</v>
      </c>
      <c r="E470" s="305">
        <v>3189625.0732209799</v>
      </c>
      <c r="G470" s="193"/>
    </row>
    <row r="471" spans="2:7" ht="15" customHeight="1" x14ac:dyDescent="0.2">
      <c r="B471" s="245" t="s">
        <v>396</v>
      </c>
      <c r="C471" s="246" t="s">
        <v>1612</v>
      </c>
      <c r="D471" s="244" t="s">
        <v>2</v>
      </c>
      <c r="E471" s="305">
        <v>19637.742644064972</v>
      </c>
      <c r="G471" s="193"/>
    </row>
    <row r="472" spans="2:7" ht="15" customHeight="1" x14ac:dyDescent="0.2">
      <c r="B472" s="245" t="s">
        <v>361</v>
      </c>
      <c r="C472" s="246" t="s">
        <v>1613</v>
      </c>
      <c r="D472" s="244" t="s">
        <v>2</v>
      </c>
      <c r="E472" s="305">
        <v>158421.98014383536</v>
      </c>
      <c r="G472" s="193"/>
    </row>
    <row r="473" spans="2:7" ht="15" customHeight="1" x14ac:dyDescent="0.2">
      <c r="B473" s="245" t="s">
        <v>371</v>
      </c>
      <c r="C473" s="246" t="s">
        <v>1614</v>
      </c>
      <c r="D473" s="244" t="s">
        <v>2</v>
      </c>
      <c r="E473" s="305">
        <v>61291.481587336035</v>
      </c>
      <c r="G473" s="193"/>
    </row>
    <row r="474" spans="2:7" ht="15" customHeight="1" x14ac:dyDescent="0.2">
      <c r="B474" s="245" t="s">
        <v>1765</v>
      </c>
      <c r="C474" s="246" t="s">
        <v>1764</v>
      </c>
      <c r="D474" s="244" t="s">
        <v>2</v>
      </c>
      <c r="E474" s="305">
        <v>29371.375443589895</v>
      </c>
      <c r="G474" s="193"/>
    </row>
    <row r="475" spans="2:7" ht="15" customHeight="1" x14ac:dyDescent="0.2">
      <c r="B475" s="245" t="s">
        <v>390</v>
      </c>
      <c r="C475" s="246" t="s">
        <v>1615</v>
      </c>
      <c r="D475" s="244" t="s">
        <v>2</v>
      </c>
      <c r="E475" s="305">
        <v>521409.49300259171</v>
      </c>
      <c r="G475" s="193"/>
    </row>
    <row r="476" spans="2:7" ht="15" customHeight="1" x14ac:dyDescent="0.2">
      <c r="B476" s="245" t="s">
        <v>375</v>
      </c>
      <c r="C476" s="246" t="s">
        <v>1616</v>
      </c>
      <c r="D476" s="244" t="s">
        <v>2</v>
      </c>
      <c r="E476" s="305">
        <v>329098.36729104066</v>
      </c>
      <c r="G476" s="193"/>
    </row>
    <row r="477" spans="2:7" ht="15" customHeight="1" x14ac:dyDescent="0.2">
      <c r="B477" s="245" t="s">
        <v>369</v>
      </c>
      <c r="C477" s="246" t="s">
        <v>1878</v>
      </c>
      <c r="D477" s="244" t="s">
        <v>2</v>
      </c>
      <c r="E477" s="305">
        <v>84324.288295668492</v>
      </c>
      <c r="G477" s="193"/>
    </row>
    <row r="478" spans="2:7" ht="15" customHeight="1" x14ac:dyDescent="0.2">
      <c r="B478" s="245" t="s">
        <v>368</v>
      </c>
      <c r="C478" s="246" t="s">
        <v>1617</v>
      </c>
      <c r="D478" s="244" t="s">
        <v>2</v>
      </c>
      <c r="E478" s="305">
        <v>178387.80758742389</v>
      </c>
      <c r="G478" s="193"/>
    </row>
    <row r="479" spans="2:7" ht="15" customHeight="1" x14ac:dyDescent="0.2">
      <c r="B479" s="245" t="s">
        <v>367</v>
      </c>
      <c r="C479" s="246" t="s">
        <v>1879</v>
      </c>
      <c r="D479" s="244" t="s">
        <v>0</v>
      </c>
      <c r="E479" s="305">
        <v>2346.1975779049276</v>
      </c>
      <c r="G479" s="193"/>
    </row>
    <row r="480" spans="2:7" ht="15" customHeight="1" x14ac:dyDescent="0.2">
      <c r="B480" s="242" t="s">
        <v>366</v>
      </c>
      <c r="C480" s="243" t="s">
        <v>1880</v>
      </c>
      <c r="D480" s="244" t="s">
        <v>2</v>
      </c>
      <c r="E480" s="305">
        <v>17175.369040083227</v>
      </c>
      <c r="G480" s="193"/>
    </row>
    <row r="481" spans="2:7" ht="15" customHeight="1" x14ac:dyDescent="0.2">
      <c r="B481" s="245" t="s">
        <v>356</v>
      </c>
      <c r="C481" s="246" t="s">
        <v>1618</v>
      </c>
      <c r="D481" s="244" t="s">
        <v>2</v>
      </c>
      <c r="E481" s="305">
        <v>22933.845518989612</v>
      </c>
      <c r="G481" s="193"/>
    </row>
    <row r="482" spans="2:7" ht="15" customHeight="1" x14ac:dyDescent="0.2">
      <c r="B482" s="245" t="s">
        <v>355</v>
      </c>
      <c r="C482" s="246" t="s">
        <v>1619</v>
      </c>
      <c r="D482" s="244" t="s">
        <v>2</v>
      </c>
      <c r="E482" s="305">
        <v>23601.821602066993</v>
      </c>
      <c r="G482" s="193"/>
    </row>
    <row r="483" spans="2:7" ht="15" customHeight="1" x14ac:dyDescent="0.2">
      <c r="B483" s="245" t="s">
        <v>349</v>
      </c>
      <c r="C483" s="246" t="s">
        <v>1620</v>
      </c>
      <c r="D483" s="244" t="s">
        <v>4</v>
      </c>
      <c r="E483" s="305">
        <v>2567.7644578210479</v>
      </c>
      <c r="G483" s="193"/>
    </row>
    <row r="484" spans="2:7" ht="15" customHeight="1" x14ac:dyDescent="0.2">
      <c r="B484" s="245" t="s">
        <v>348</v>
      </c>
      <c r="C484" s="246" t="s">
        <v>1621</v>
      </c>
      <c r="D484" s="244" t="s">
        <v>4</v>
      </c>
      <c r="E484" s="305">
        <v>10945.929053650534</v>
      </c>
      <c r="G484" s="193"/>
    </row>
    <row r="485" spans="2:7" ht="15" customHeight="1" x14ac:dyDescent="0.2">
      <c r="B485" s="245" t="s">
        <v>347</v>
      </c>
      <c r="C485" s="246" t="s">
        <v>1622</v>
      </c>
      <c r="D485" s="244" t="s">
        <v>4</v>
      </c>
      <c r="E485" s="305">
        <v>17187.363463806803</v>
      </c>
      <c r="G485" s="193"/>
    </row>
    <row r="486" spans="2:7" ht="15" customHeight="1" x14ac:dyDescent="0.2">
      <c r="B486" s="245" t="s">
        <v>354</v>
      </c>
      <c r="C486" s="246" t="s">
        <v>1623</v>
      </c>
      <c r="D486" s="244" t="s">
        <v>2</v>
      </c>
      <c r="E486" s="305">
        <v>67547.927389832112</v>
      </c>
      <c r="G486" s="193"/>
    </row>
    <row r="487" spans="2:7" ht="15" customHeight="1" x14ac:dyDescent="0.2">
      <c r="B487" s="245" t="s">
        <v>352</v>
      </c>
      <c r="C487" s="246" t="s">
        <v>1624</v>
      </c>
      <c r="D487" s="244" t="s">
        <v>2</v>
      </c>
      <c r="E487" s="305">
        <v>48928.813442898201</v>
      </c>
      <c r="G487" s="193"/>
    </row>
    <row r="488" spans="2:7" ht="15" customHeight="1" x14ac:dyDescent="0.2">
      <c r="B488" s="245" t="s">
        <v>351</v>
      </c>
      <c r="C488" s="246" t="s">
        <v>1625</v>
      </c>
      <c r="D488" s="244" t="s">
        <v>2</v>
      </c>
      <c r="E488" s="305">
        <v>43427.224229920939</v>
      </c>
      <c r="G488" s="193"/>
    </row>
    <row r="489" spans="2:7" ht="15" customHeight="1" x14ac:dyDescent="0.2">
      <c r="B489" s="245" t="s">
        <v>344</v>
      </c>
      <c r="C489" s="246" t="s">
        <v>1881</v>
      </c>
      <c r="D489" s="244" t="s">
        <v>3</v>
      </c>
      <c r="E489" s="305">
        <v>14080.541797530226</v>
      </c>
      <c r="G489" s="193"/>
    </row>
    <row r="490" spans="2:7" ht="15" customHeight="1" x14ac:dyDescent="0.2">
      <c r="B490" s="245" t="s">
        <v>321</v>
      </c>
      <c r="C490" s="246" t="s">
        <v>1626</v>
      </c>
      <c r="D490" s="244" t="s">
        <v>2</v>
      </c>
      <c r="E490" s="305">
        <v>706891.81734309392</v>
      </c>
      <c r="G490" s="193"/>
    </row>
    <row r="491" spans="2:7" ht="15" customHeight="1" x14ac:dyDescent="0.2">
      <c r="B491" s="245" t="s">
        <v>320</v>
      </c>
      <c r="C491" s="246" t="s">
        <v>1627</v>
      </c>
      <c r="D491" s="244" t="s">
        <v>2</v>
      </c>
      <c r="E491" s="305">
        <v>969203.84721609205</v>
      </c>
      <c r="G491" s="193"/>
    </row>
    <row r="492" spans="2:7" ht="15" customHeight="1" x14ac:dyDescent="0.2">
      <c r="B492" s="245" t="s">
        <v>319</v>
      </c>
      <c r="C492" s="246" t="s">
        <v>1628</v>
      </c>
      <c r="D492" s="244" t="s">
        <v>2</v>
      </c>
      <c r="E492" s="305">
        <v>1143115.8318389757</v>
      </c>
      <c r="G492" s="193"/>
    </row>
    <row r="493" spans="2:7" ht="15" customHeight="1" x14ac:dyDescent="0.2">
      <c r="B493" s="245" t="s">
        <v>318</v>
      </c>
      <c r="C493" s="246" t="s">
        <v>1629</v>
      </c>
      <c r="D493" s="244" t="s">
        <v>2</v>
      </c>
      <c r="E493" s="305">
        <v>293186.79750532011</v>
      </c>
      <c r="G493" s="193"/>
    </row>
    <row r="494" spans="2:7" ht="15" customHeight="1" x14ac:dyDescent="0.2">
      <c r="B494" s="245" t="s">
        <v>314</v>
      </c>
      <c r="C494" s="246" t="s">
        <v>1630</v>
      </c>
      <c r="D494" s="244" t="s">
        <v>3</v>
      </c>
      <c r="E494" s="305">
        <v>4233.5082741780416</v>
      </c>
      <c r="G494" s="193"/>
    </row>
    <row r="495" spans="2:7" ht="15" customHeight="1" x14ac:dyDescent="0.2">
      <c r="B495" s="245" t="s">
        <v>325</v>
      </c>
      <c r="C495" s="246" t="s">
        <v>1631</v>
      </c>
      <c r="D495" s="244" t="s">
        <v>2</v>
      </c>
      <c r="E495" s="305">
        <v>906400.98766685335</v>
      </c>
      <c r="G495" s="193"/>
    </row>
    <row r="496" spans="2:7" ht="15" customHeight="1" x14ac:dyDescent="0.2">
      <c r="B496" s="245" t="s">
        <v>305</v>
      </c>
      <c r="C496" s="246" t="s">
        <v>1632</v>
      </c>
      <c r="D496" s="244" t="s">
        <v>2</v>
      </c>
      <c r="E496" s="305">
        <v>203520.97396717354</v>
      </c>
      <c r="G496" s="193"/>
    </row>
    <row r="497" spans="2:7" ht="15" customHeight="1" x14ac:dyDescent="0.2">
      <c r="B497" s="242" t="s">
        <v>339</v>
      </c>
      <c r="C497" s="243" t="s">
        <v>1633</v>
      </c>
      <c r="D497" s="244" t="s">
        <v>2</v>
      </c>
      <c r="E497" s="305">
        <v>135273.37463512828</v>
      </c>
      <c r="G497" s="193"/>
    </row>
    <row r="498" spans="2:7" ht="15" customHeight="1" x14ac:dyDescent="0.2">
      <c r="B498" s="245" t="s">
        <v>334</v>
      </c>
      <c r="C498" s="256" t="s">
        <v>1634</v>
      </c>
      <c r="D498" s="244" t="s">
        <v>311</v>
      </c>
      <c r="E498" s="305">
        <v>4249016.854606553</v>
      </c>
      <c r="G498" s="193"/>
    </row>
    <row r="499" spans="2:7" ht="15" customHeight="1" x14ac:dyDescent="0.2">
      <c r="B499" s="245" t="s">
        <v>333</v>
      </c>
      <c r="C499" s="256" t="s">
        <v>1635</v>
      </c>
      <c r="D499" s="244" t="s">
        <v>311</v>
      </c>
      <c r="E499" s="305">
        <v>3308909.122804462</v>
      </c>
      <c r="G499" s="193"/>
    </row>
    <row r="500" spans="2:7" ht="15" customHeight="1" x14ac:dyDescent="0.2">
      <c r="B500" s="245" t="s">
        <v>323</v>
      </c>
      <c r="C500" s="246" t="s">
        <v>1636</v>
      </c>
      <c r="D500" s="244" t="s">
        <v>311</v>
      </c>
      <c r="E500" s="305">
        <v>2254010.9587163208</v>
      </c>
      <c r="G500" s="193"/>
    </row>
    <row r="501" spans="2:7" ht="15" customHeight="1" x14ac:dyDescent="0.2">
      <c r="B501" s="245" t="s">
        <v>331</v>
      </c>
      <c r="C501" s="246" t="s">
        <v>1182</v>
      </c>
      <c r="D501" s="244" t="s">
        <v>311</v>
      </c>
      <c r="E501" s="305">
        <v>4481822.3546348857</v>
      </c>
      <c r="G501" s="193"/>
    </row>
    <row r="502" spans="2:7" ht="15" customHeight="1" x14ac:dyDescent="0.2">
      <c r="B502" s="245" t="s">
        <v>316</v>
      </c>
      <c r="C502" s="246" t="s">
        <v>1637</v>
      </c>
      <c r="D502" s="244" t="s">
        <v>4</v>
      </c>
      <c r="E502" s="305">
        <v>3969885.8314349619</v>
      </c>
      <c r="G502" s="193"/>
    </row>
    <row r="503" spans="2:7" ht="15" customHeight="1" x14ac:dyDescent="0.2">
      <c r="B503" s="245" t="s">
        <v>337</v>
      </c>
      <c r="C503" s="246" t="s">
        <v>1638</v>
      </c>
      <c r="D503" s="244" t="s">
        <v>336</v>
      </c>
      <c r="E503" s="305">
        <v>209.92351018310032</v>
      </c>
      <c r="G503" s="193"/>
    </row>
    <row r="504" spans="2:7" ht="15" customHeight="1" x14ac:dyDescent="0.2">
      <c r="B504" s="245" t="s">
        <v>310</v>
      </c>
      <c r="C504" s="246" t="s">
        <v>1639</v>
      </c>
      <c r="D504" s="244" t="s">
        <v>3</v>
      </c>
      <c r="E504" s="305">
        <v>18747.026800724674</v>
      </c>
      <c r="G504" s="193"/>
    </row>
    <row r="505" spans="2:7" ht="15" customHeight="1" x14ac:dyDescent="0.2">
      <c r="B505" s="245" t="s">
        <v>312</v>
      </c>
      <c r="C505" s="256" t="s">
        <v>1640</v>
      </c>
      <c r="D505" s="244" t="s">
        <v>311</v>
      </c>
      <c r="E505" s="305">
        <v>3927877.3762273132</v>
      </c>
      <c r="G505" s="193"/>
    </row>
    <row r="506" spans="2:7" ht="15" customHeight="1" x14ac:dyDescent="0.2">
      <c r="B506" s="245" t="s">
        <v>307</v>
      </c>
      <c r="C506" s="246" t="s">
        <v>1641</v>
      </c>
      <c r="D506" s="244" t="s">
        <v>2</v>
      </c>
      <c r="E506" s="305">
        <v>38146446.37069118</v>
      </c>
      <c r="G506" s="193"/>
    </row>
    <row r="507" spans="2:7" ht="15" customHeight="1" x14ac:dyDescent="0.2">
      <c r="B507" s="245" t="s">
        <v>327</v>
      </c>
      <c r="C507" s="246" t="s">
        <v>1642</v>
      </c>
      <c r="D507" s="244" t="s">
        <v>2</v>
      </c>
      <c r="E507" s="305">
        <v>13235107.139810586</v>
      </c>
      <c r="G507" s="193"/>
    </row>
    <row r="508" spans="2:7" ht="15" customHeight="1" x14ac:dyDescent="0.2">
      <c r="B508" s="245" t="s">
        <v>329</v>
      </c>
      <c r="C508" s="246" t="s">
        <v>1643</v>
      </c>
      <c r="D508" s="244" t="s">
        <v>3</v>
      </c>
      <c r="E508" s="305">
        <v>1557548.9692179086</v>
      </c>
      <c r="G508" s="193"/>
    </row>
    <row r="509" spans="2:7" ht="15" customHeight="1" x14ac:dyDescent="0.2">
      <c r="B509" s="245" t="s">
        <v>341</v>
      </c>
      <c r="C509" s="246" t="s">
        <v>1644</v>
      </c>
      <c r="D509" s="244" t="s">
        <v>1</v>
      </c>
      <c r="E509" s="305">
        <v>64101.606294061487</v>
      </c>
      <c r="G509" s="193"/>
    </row>
    <row r="510" spans="2:7" ht="15" customHeight="1" x14ac:dyDescent="0.2">
      <c r="B510" s="245" t="s">
        <v>1203</v>
      </c>
      <c r="C510" s="246" t="s">
        <v>1645</v>
      </c>
      <c r="D510" s="244" t="s">
        <v>1</v>
      </c>
      <c r="E510" s="305">
        <v>74046.900968763657</v>
      </c>
      <c r="G510" s="193"/>
    </row>
    <row r="511" spans="2:7" ht="15" customHeight="1" x14ac:dyDescent="0.2">
      <c r="B511" s="245" t="s">
        <v>309</v>
      </c>
      <c r="C511" s="246" t="s">
        <v>1646</v>
      </c>
      <c r="D511" s="244" t="s">
        <v>117</v>
      </c>
      <c r="E511" s="305">
        <v>4560.892686697458</v>
      </c>
      <c r="G511" s="193"/>
    </row>
    <row r="512" spans="2:7" ht="15" customHeight="1" x14ac:dyDescent="0.2">
      <c r="B512" s="245" t="s">
        <v>343</v>
      </c>
      <c r="C512" s="246" t="s">
        <v>1252</v>
      </c>
      <c r="D512" s="244" t="s">
        <v>3</v>
      </c>
      <c r="E512" s="305">
        <v>17022.84111177169</v>
      </c>
      <c r="G512" s="193"/>
    </row>
    <row r="513" spans="2:7" ht="15" customHeight="1" x14ac:dyDescent="0.2">
      <c r="B513" s="245" t="s">
        <v>278</v>
      </c>
      <c r="C513" s="246" t="s">
        <v>1647</v>
      </c>
      <c r="D513" s="244" t="s">
        <v>2</v>
      </c>
      <c r="E513" s="305">
        <v>19107.328224067605</v>
      </c>
      <c r="G513" s="193"/>
    </row>
    <row r="514" spans="2:7" ht="15" customHeight="1" x14ac:dyDescent="0.2">
      <c r="B514" s="245" t="s">
        <v>277</v>
      </c>
      <c r="C514" s="246" t="s">
        <v>1648</v>
      </c>
      <c r="D514" s="244" t="s">
        <v>2</v>
      </c>
      <c r="E514" s="305">
        <v>14397.403122481277</v>
      </c>
      <c r="G514" s="193"/>
    </row>
    <row r="515" spans="2:7" ht="15" customHeight="1" x14ac:dyDescent="0.2">
      <c r="B515" s="242" t="s">
        <v>301</v>
      </c>
      <c r="C515" s="243" t="s">
        <v>1649</v>
      </c>
      <c r="D515" s="244" t="s">
        <v>2</v>
      </c>
      <c r="E515" s="305">
        <v>11024.684354956984</v>
      </c>
      <c r="G515" s="193"/>
    </row>
    <row r="516" spans="2:7" ht="15" customHeight="1" x14ac:dyDescent="0.2">
      <c r="B516" s="242" t="s">
        <v>300</v>
      </c>
      <c r="C516" s="243" t="s">
        <v>1650</v>
      </c>
      <c r="D516" s="244" t="s">
        <v>2</v>
      </c>
      <c r="E516" s="305">
        <v>10811.828189334903</v>
      </c>
      <c r="G516" s="193"/>
    </row>
    <row r="517" spans="2:7" ht="15" customHeight="1" x14ac:dyDescent="0.2">
      <c r="B517" s="242" t="s">
        <v>299</v>
      </c>
      <c r="C517" s="243" t="s">
        <v>1651</v>
      </c>
      <c r="D517" s="244" t="s">
        <v>2</v>
      </c>
      <c r="E517" s="305">
        <v>11405.678543990905</v>
      </c>
      <c r="G517" s="193"/>
    </row>
    <row r="518" spans="2:7" ht="15" customHeight="1" x14ac:dyDescent="0.2">
      <c r="B518" s="242" t="s">
        <v>298</v>
      </c>
      <c r="C518" s="243" t="s">
        <v>1660</v>
      </c>
      <c r="D518" s="244" t="s">
        <v>2</v>
      </c>
      <c r="E518" s="305">
        <v>12846.118914721726</v>
      </c>
      <c r="G518" s="193"/>
    </row>
    <row r="519" spans="2:7" ht="15" customHeight="1" x14ac:dyDescent="0.2">
      <c r="B519" s="242" t="s">
        <v>297</v>
      </c>
      <c r="C519" s="243" t="s">
        <v>1661</v>
      </c>
      <c r="D519" s="244" t="s">
        <v>2</v>
      </c>
      <c r="E519" s="305">
        <v>3040.9830327755003</v>
      </c>
      <c r="G519" s="193"/>
    </row>
    <row r="520" spans="2:7" ht="15" customHeight="1" x14ac:dyDescent="0.2">
      <c r="B520" s="242" t="s">
        <v>296</v>
      </c>
      <c r="C520" s="243" t="s">
        <v>1662</v>
      </c>
      <c r="D520" s="244" t="s">
        <v>2</v>
      </c>
      <c r="E520" s="305">
        <v>2589.0399211105723</v>
      </c>
      <c r="G520" s="193"/>
    </row>
    <row r="521" spans="2:7" ht="15" customHeight="1" x14ac:dyDescent="0.2">
      <c r="B521" s="242" t="s">
        <v>295</v>
      </c>
      <c r="C521" s="243" t="s">
        <v>1663</v>
      </c>
      <c r="D521" s="244" t="s">
        <v>2</v>
      </c>
      <c r="E521" s="305">
        <v>2126.3651492035829</v>
      </c>
      <c r="G521" s="193"/>
    </row>
    <row r="522" spans="2:7" ht="15" customHeight="1" x14ac:dyDescent="0.2">
      <c r="B522" s="242" t="s">
        <v>294</v>
      </c>
      <c r="C522" s="243" t="s">
        <v>1664</v>
      </c>
      <c r="D522" s="244" t="s">
        <v>2</v>
      </c>
      <c r="E522" s="305">
        <v>2208.7593117834299</v>
      </c>
      <c r="G522" s="193"/>
    </row>
    <row r="523" spans="2:7" ht="15" customHeight="1" x14ac:dyDescent="0.2">
      <c r="B523" s="242" t="s">
        <v>293</v>
      </c>
      <c r="C523" s="243" t="s">
        <v>1665</v>
      </c>
      <c r="D523" s="244" t="s">
        <v>2</v>
      </c>
      <c r="E523" s="305">
        <v>4177.050834180618</v>
      </c>
      <c r="G523" s="193"/>
    </row>
    <row r="524" spans="2:7" ht="15" customHeight="1" x14ac:dyDescent="0.2">
      <c r="B524" s="242" t="s">
        <v>276</v>
      </c>
      <c r="C524" s="243" t="s">
        <v>1666</v>
      </c>
      <c r="D524" s="244" t="s">
        <v>2</v>
      </c>
      <c r="E524" s="305">
        <v>6310.0824983906205</v>
      </c>
      <c r="G524" s="193"/>
    </row>
    <row r="525" spans="2:7" ht="15" customHeight="1" x14ac:dyDescent="0.2">
      <c r="B525" s="242" t="s">
        <v>275</v>
      </c>
      <c r="C525" s="243" t="s">
        <v>1667</v>
      </c>
      <c r="D525" s="244" t="s">
        <v>2</v>
      </c>
      <c r="E525" s="305">
        <v>7614.485405222973</v>
      </c>
      <c r="G525" s="193"/>
    </row>
    <row r="526" spans="2:7" ht="15" customHeight="1" x14ac:dyDescent="0.2">
      <c r="B526" s="245" t="s">
        <v>303</v>
      </c>
      <c r="C526" s="246" t="s">
        <v>1668</v>
      </c>
      <c r="D526" s="244" t="s">
        <v>2</v>
      </c>
      <c r="E526" s="305">
        <v>115729.71850890412</v>
      </c>
      <c r="G526" s="193"/>
    </row>
    <row r="527" spans="2:7" ht="15" customHeight="1" x14ac:dyDescent="0.2">
      <c r="B527" s="242" t="s">
        <v>274</v>
      </c>
      <c r="C527" s="243" t="s">
        <v>1669</v>
      </c>
      <c r="D527" s="244" t="s">
        <v>2</v>
      </c>
      <c r="E527" s="305">
        <v>22378.869268848131</v>
      </c>
      <c r="G527" s="193"/>
    </row>
    <row r="528" spans="2:7" ht="15" customHeight="1" x14ac:dyDescent="0.2">
      <c r="B528" s="242" t="s">
        <v>273</v>
      </c>
      <c r="C528" s="243" t="s">
        <v>1670</v>
      </c>
      <c r="D528" s="244" t="s">
        <v>2</v>
      </c>
      <c r="E528" s="305">
        <v>103965.74979250156</v>
      </c>
      <c r="G528" s="193"/>
    </row>
    <row r="529" spans="2:7" ht="15" customHeight="1" x14ac:dyDescent="0.2">
      <c r="B529" s="242" t="s">
        <v>272</v>
      </c>
      <c r="C529" s="243" t="s">
        <v>1671</v>
      </c>
      <c r="D529" s="244" t="s">
        <v>2</v>
      </c>
      <c r="E529" s="305">
        <v>128398.97935315098</v>
      </c>
      <c r="G529" s="193"/>
    </row>
    <row r="530" spans="2:7" ht="15" customHeight="1" x14ac:dyDescent="0.2">
      <c r="B530" s="242" t="s">
        <v>214</v>
      </c>
      <c r="C530" s="243" t="s">
        <v>1672</v>
      </c>
      <c r="D530" s="244" t="s">
        <v>2</v>
      </c>
      <c r="E530" s="305">
        <v>70916.893561193094</v>
      </c>
      <c r="G530" s="193"/>
    </row>
    <row r="531" spans="2:7" ht="15" customHeight="1" x14ac:dyDescent="0.2">
      <c r="B531" s="245" t="s">
        <v>243</v>
      </c>
      <c r="C531" s="246" t="s">
        <v>1673</v>
      </c>
      <c r="D531" s="244" t="s">
        <v>2</v>
      </c>
      <c r="E531" s="305">
        <v>129212.45245914246</v>
      </c>
      <c r="G531" s="193"/>
    </row>
    <row r="532" spans="2:7" ht="15" customHeight="1" x14ac:dyDescent="0.2">
      <c r="B532" s="245" t="s">
        <v>216</v>
      </c>
      <c r="C532" s="246" t="s">
        <v>1674</v>
      </c>
      <c r="D532" s="244" t="s">
        <v>2</v>
      </c>
      <c r="E532" s="305">
        <v>117907.48634669528</v>
      </c>
      <c r="G532" s="193"/>
    </row>
    <row r="533" spans="2:7" ht="15" customHeight="1" x14ac:dyDescent="0.2">
      <c r="B533" s="245" t="s">
        <v>1183</v>
      </c>
      <c r="C533" s="249" t="s">
        <v>1675</v>
      </c>
      <c r="D533" s="244" t="s">
        <v>2</v>
      </c>
      <c r="E533" s="305">
        <v>8671.0842052395092</v>
      </c>
      <c r="G533" s="193"/>
    </row>
    <row r="534" spans="2:7" ht="15" customHeight="1" x14ac:dyDescent="0.2">
      <c r="B534" s="242" t="s">
        <v>271</v>
      </c>
      <c r="C534" s="243" t="s">
        <v>1676</v>
      </c>
      <c r="D534" s="244" t="s">
        <v>2</v>
      </c>
      <c r="E534" s="305">
        <v>26933.00383168312</v>
      </c>
      <c r="G534" s="193"/>
    </row>
    <row r="535" spans="2:7" ht="15" customHeight="1" x14ac:dyDescent="0.2">
      <c r="B535" s="242" t="s">
        <v>270</v>
      </c>
      <c r="C535" s="243" t="s">
        <v>1677</v>
      </c>
      <c r="D535" s="244" t="s">
        <v>2</v>
      </c>
      <c r="E535" s="305">
        <v>16124.032687619931</v>
      </c>
      <c r="G535" s="193"/>
    </row>
    <row r="536" spans="2:7" ht="15" customHeight="1" x14ac:dyDescent="0.2">
      <c r="B536" s="242" t="s">
        <v>269</v>
      </c>
      <c r="C536" s="243" t="s">
        <v>1678</v>
      </c>
      <c r="D536" s="244" t="s">
        <v>2</v>
      </c>
      <c r="E536" s="305">
        <v>14985.417906741577</v>
      </c>
      <c r="G536" s="193"/>
    </row>
    <row r="537" spans="2:7" ht="15" customHeight="1" x14ac:dyDescent="0.2">
      <c r="B537" s="242" t="s">
        <v>268</v>
      </c>
      <c r="C537" s="243" t="s">
        <v>1679</v>
      </c>
      <c r="D537" s="244" t="s">
        <v>2</v>
      </c>
      <c r="E537" s="305">
        <v>5599.7302593623708</v>
      </c>
      <c r="G537" s="193"/>
    </row>
    <row r="538" spans="2:7" ht="15" customHeight="1" x14ac:dyDescent="0.2">
      <c r="B538" s="242" t="s">
        <v>267</v>
      </c>
      <c r="C538" s="243" t="s">
        <v>1680</v>
      </c>
      <c r="D538" s="244" t="s">
        <v>2</v>
      </c>
      <c r="E538" s="305">
        <v>1914.6947690269412</v>
      </c>
      <c r="G538" s="193"/>
    </row>
    <row r="539" spans="2:7" ht="15" customHeight="1" x14ac:dyDescent="0.2">
      <c r="B539" s="242" t="s">
        <v>266</v>
      </c>
      <c r="C539" s="243" t="s">
        <v>1681</v>
      </c>
      <c r="D539" s="244" t="s">
        <v>119</v>
      </c>
      <c r="E539" s="305">
        <v>31249.063224071357</v>
      </c>
      <c r="G539" s="193"/>
    </row>
    <row r="540" spans="2:7" ht="15" customHeight="1" x14ac:dyDescent="0.2">
      <c r="B540" s="242" t="s">
        <v>292</v>
      </c>
      <c r="C540" s="243" t="s">
        <v>1682</v>
      </c>
      <c r="D540" s="244" t="s">
        <v>4</v>
      </c>
      <c r="E540" s="305">
        <v>1560.5747228012065</v>
      </c>
      <c r="G540" s="193"/>
    </row>
    <row r="541" spans="2:7" ht="15" customHeight="1" x14ac:dyDescent="0.2">
      <c r="B541" s="242" t="s">
        <v>291</v>
      </c>
      <c r="C541" s="243" t="s">
        <v>1683</v>
      </c>
      <c r="D541" s="244" t="s">
        <v>4</v>
      </c>
      <c r="E541" s="305">
        <v>3527.3766694856868</v>
      </c>
      <c r="G541" s="193"/>
    </row>
    <row r="542" spans="2:7" ht="15" customHeight="1" x14ac:dyDescent="0.2">
      <c r="B542" s="242" t="s">
        <v>290</v>
      </c>
      <c r="C542" s="243" t="s">
        <v>1684</v>
      </c>
      <c r="D542" s="244" t="s">
        <v>4</v>
      </c>
      <c r="E542" s="305">
        <v>3394.9655447686696</v>
      </c>
      <c r="G542" s="193"/>
    </row>
    <row r="543" spans="2:7" ht="15" customHeight="1" x14ac:dyDescent="0.2">
      <c r="B543" s="245" t="s">
        <v>289</v>
      </c>
      <c r="C543" s="246" t="s">
        <v>1685</v>
      </c>
      <c r="D543" s="244" t="s">
        <v>4</v>
      </c>
      <c r="E543" s="305">
        <v>4028.4637124145211</v>
      </c>
      <c r="G543" s="193"/>
    </row>
    <row r="544" spans="2:7" ht="15" customHeight="1" x14ac:dyDescent="0.2">
      <c r="B544" s="242" t="s">
        <v>288</v>
      </c>
      <c r="C544" s="243" t="s">
        <v>1686</v>
      </c>
      <c r="D544" s="244" t="s">
        <v>2</v>
      </c>
      <c r="E544" s="305">
        <v>10162.073705540837</v>
      </c>
      <c r="G544" s="193"/>
    </row>
    <row r="545" spans="2:7" ht="15" customHeight="1" x14ac:dyDescent="0.2">
      <c r="B545" s="242" t="s">
        <v>287</v>
      </c>
      <c r="C545" s="243" t="s">
        <v>1687</v>
      </c>
      <c r="D545" s="244" t="s">
        <v>2</v>
      </c>
      <c r="E545" s="305">
        <v>9297.6669602284037</v>
      </c>
      <c r="G545" s="193"/>
    </row>
    <row r="546" spans="2:7" ht="15" customHeight="1" x14ac:dyDescent="0.2">
      <c r="B546" s="242" t="s">
        <v>286</v>
      </c>
      <c r="C546" s="243" t="s">
        <v>1688</v>
      </c>
      <c r="D546" s="244" t="s">
        <v>2</v>
      </c>
      <c r="E546" s="305">
        <v>11443.110733910373</v>
      </c>
      <c r="G546" s="193"/>
    </row>
    <row r="547" spans="2:7" ht="15" customHeight="1" x14ac:dyDescent="0.2">
      <c r="B547" s="245" t="s">
        <v>285</v>
      </c>
      <c r="C547" s="246" t="s">
        <v>1689</v>
      </c>
      <c r="D547" s="244" t="s">
        <v>2</v>
      </c>
      <c r="E547" s="305">
        <v>11939.172040174764</v>
      </c>
      <c r="G547" s="193"/>
    </row>
    <row r="548" spans="2:7" ht="15" customHeight="1" x14ac:dyDescent="0.2">
      <c r="B548" s="245" t="s">
        <v>284</v>
      </c>
      <c r="C548" s="246" t="s">
        <v>1690</v>
      </c>
      <c r="D548" s="244" t="s">
        <v>2</v>
      </c>
      <c r="E548" s="305">
        <v>19241.227886487784</v>
      </c>
      <c r="G548" s="193"/>
    </row>
    <row r="549" spans="2:7" ht="15" customHeight="1" x14ac:dyDescent="0.2">
      <c r="B549" s="242" t="s">
        <v>283</v>
      </c>
      <c r="C549" s="243" t="s">
        <v>1691</v>
      </c>
      <c r="D549" s="244" t="s">
        <v>2</v>
      </c>
      <c r="E549" s="305">
        <v>262.53569675899695</v>
      </c>
      <c r="G549" s="193"/>
    </row>
    <row r="550" spans="2:7" ht="15" customHeight="1" x14ac:dyDescent="0.2">
      <c r="B550" s="245" t="s">
        <v>265</v>
      </c>
      <c r="C550" s="246" t="s">
        <v>1692</v>
      </c>
      <c r="D550" s="244" t="s">
        <v>2</v>
      </c>
      <c r="E550" s="305">
        <v>451.14006334951114</v>
      </c>
      <c r="G550" s="193"/>
    </row>
    <row r="551" spans="2:7" ht="15" customHeight="1" x14ac:dyDescent="0.2">
      <c r="B551" s="242" t="s">
        <v>282</v>
      </c>
      <c r="C551" s="243" t="s">
        <v>1693</v>
      </c>
      <c r="D551" s="244" t="s">
        <v>2</v>
      </c>
      <c r="E551" s="305">
        <v>778.87955015301895</v>
      </c>
      <c r="G551" s="193"/>
    </row>
    <row r="552" spans="2:7" ht="15" customHeight="1" x14ac:dyDescent="0.2">
      <c r="B552" s="245" t="s">
        <v>264</v>
      </c>
      <c r="C552" s="246" t="s">
        <v>1694</v>
      </c>
      <c r="D552" s="244" t="s">
        <v>2</v>
      </c>
      <c r="E552" s="305">
        <v>3171.4288114055212</v>
      </c>
      <c r="G552" s="193"/>
    </row>
    <row r="553" spans="2:7" ht="15" customHeight="1" x14ac:dyDescent="0.2">
      <c r="B553" s="245" t="s">
        <v>263</v>
      </c>
      <c r="C553" s="246" t="s">
        <v>1695</v>
      </c>
      <c r="D553" s="244" t="s">
        <v>2</v>
      </c>
      <c r="E553" s="305">
        <v>53757.982194214128</v>
      </c>
      <c r="G553" s="193"/>
    </row>
    <row r="554" spans="2:7" ht="15" customHeight="1" x14ac:dyDescent="0.2">
      <c r="B554" s="242" t="s">
        <v>262</v>
      </c>
      <c r="C554" s="243" t="s">
        <v>1696</v>
      </c>
      <c r="D554" s="244" t="s">
        <v>2</v>
      </c>
      <c r="E554" s="305">
        <v>1498.5735694841469</v>
      </c>
      <c r="G554" s="193"/>
    </row>
    <row r="555" spans="2:7" ht="15" customHeight="1" x14ac:dyDescent="0.2">
      <c r="B555" s="242" t="s">
        <v>1204</v>
      </c>
      <c r="C555" s="243" t="s">
        <v>1697</v>
      </c>
      <c r="D555" s="244" t="s">
        <v>2</v>
      </c>
      <c r="E555" s="305">
        <v>10375.544237874909</v>
      </c>
      <c r="G555" s="193"/>
    </row>
    <row r="556" spans="2:7" ht="15" customHeight="1" x14ac:dyDescent="0.2">
      <c r="B556" s="242" t="s">
        <v>261</v>
      </c>
      <c r="C556" s="243" t="s">
        <v>1698</v>
      </c>
      <c r="D556" s="244" t="s">
        <v>2</v>
      </c>
      <c r="E556" s="305">
        <v>11188.996267132252</v>
      </c>
      <c r="G556" s="193"/>
    </row>
    <row r="557" spans="2:7" ht="15" customHeight="1" x14ac:dyDescent="0.2">
      <c r="B557" s="242" t="s">
        <v>260</v>
      </c>
      <c r="C557" s="243" t="s">
        <v>1699</v>
      </c>
      <c r="D557" s="244" t="s">
        <v>2</v>
      </c>
      <c r="E557" s="305">
        <v>38699.591954506264</v>
      </c>
      <c r="G557" s="193"/>
    </row>
    <row r="558" spans="2:7" ht="15" customHeight="1" x14ac:dyDescent="0.2">
      <c r="B558" s="245" t="s">
        <v>213</v>
      </c>
      <c r="C558" s="246" t="s">
        <v>1700</v>
      </c>
      <c r="D558" s="244" t="s">
        <v>2</v>
      </c>
      <c r="E558" s="305">
        <v>9065.4122106254035</v>
      </c>
      <c r="G558" s="193"/>
    </row>
    <row r="559" spans="2:7" ht="15" customHeight="1" x14ac:dyDescent="0.2">
      <c r="B559" s="245" t="s">
        <v>259</v>
      </c>
      <c r="C559" s="249" t="s">
        <v>1184</v>
      </c>
      <c r="D559" s="244" t="s">
        <v>2</v>
      </c>
      <c r="E559" s="305">
        <v>213.6501608601026</v>
      </c>
      <c r="G559" s="193"/>
    </row>
    <row r="560" spans="2:7" ht="15" customHeight="1" x14ac:dyDescent="0.2">
      <c r="B560" s="245" t="s">
        <v>258</v>
      </c>
      <c r="C560" s="249" t="s">
        <v>1185</v>
      </c>
      <c r="D560" s="244" t="s">
        <v>2</v>
      </c>
      <c r="E560" s="305">
        <v>253.11214300566442</v>
      </c>
      <c r="G560" s="193"/>
    </row>
    <row r="561" spans="2:7" ht="15" customHeight="1" x14ac:dyDescent="0.2">
      <c r="B561" s="245" t="s">
        <v>257</v>
      </c>
      <c r="C561" s="246" t="s">
        <v>1701</v>
      </c>
      <c r="D561" s="244" t="s">
        <v>2</v>
      </c>
      <c r="E561" s="305">
        <v>1002.7942450732302</v>
      </c>
      <c r="G561" s="193"/>
    </row>
    <row r="562" spans="2:7" ht="15" customHeight="1" x14ac:dyDescent="0.2">
      <c r="B562" s="242" t="s">
        <v>256</v>
      </c>
      <c r="C562" s="243" t="s">
        <v>1702</v>
      </c>
      <c r="D562" s="244" t="s">
        <v>2</v>
      </c>
      <c r="E562" s="305">
        <v>658.32249441092699</v>
      </c>
      <c r="G562" s="193"/>
    </row>
    <row r="563" spans="2:7" ht="15" customHeight="1" x14ac:dyDescent="0.2">
      <c r="B563" s="242" t="s">
        <v>255</v>
      </c>
      <c r="C563" s="243" t="s">
        <v>1703</v>
      </c>
      <c r="D563" s="244" t="s">
        <v>2</v>
      </c>
      <c r="E563" s="305">
        <v>2049.4965280597448</v>
      </c>
      <c r="G563" s="193"/>
    </row>
    <row r="564" spans="2:7" ht="15" customHeight="1" x14ac:dyDescent="0.2">
      <c r="B564" s="245" t="s">
        <v>236</v>
      </c>
      <c r="C564" s="246" t="s">
        <v>1704</v>
      </c>
      <c r="D564" s="244" t="s">
        <v>2</v>
      </c>
      <c r="E564" s="305">
        <v>90427.5700357569</v>
      </c>
      <c r="G564" s="193"/>
    </row>
    <row r="565" spans="2:7" ht="15" customHeight="1" x14ac:dyDescent="0.2">
      <c r="B565" s="245" t="s">
        <v>245</v>
      </c>
      <c r="C565" s="246" t="s">
        <v>1705</v>
      </c>
      <c r="D565" s="244" t="s">
        <v>2</v>
      </c>
      <c r="E565" s="305">
        <v>42259.225097919305</v>
      </c>
      <c r="G565" s="193"/>
    </row>
    <row r="566" spans="2:7" ht="15" customHeight="1" x14ac:dyDescent="0.2">
      <c r="B566" s="245" t="s">
        <v>281</v>
      </c>
      <c r="C566" s="246" t="s">
        <v>1706</v>
      </c>
      <c r="D566" s="244" t="s">
        <v>4</v>
      </c>
      <c r="E566" s="305">
        <v>5744.3141143941557</v>
      </c>
      <c r="G566" s="193"/>
    </row>
    <row r="567" spans="2:7" ht="15" customHeight="1" x14ac:dyDescent="0.2">
      <c r="B567" s="245" t="s">
        <v>254</v>
      </c>
      <c r="C567" s="246" t="s">
        <v>1707</v>
      </c>
      <c r="D567" s="244" t="s">
        <v>2</v>
      </c>
      <c r="E567" s="305">
        <v>5638.5750310669073</v>
      </c>
      <c r="G567" s="193"/>
    </row>
    <row r="568" spans="2:7" ht="15" customHeight="1" x14ac:dyDescent="0.2">
      <c r="B568" s="245" t="s">
        <v>224</v>
      </c>
      <c r="C568" s="246" t="s">
        <v>1708</v>
      </c>
      <c r="D568" s="244" t="s">
        <v>2</v>
      </c>
      <c r="E568" s="305">
        <v>127951.47505042738</v>
      </c>
      <c r="G568" s="193"/>
    </row>
    <row r="569" spans="2:7" ht="15" customHeight="1" x14ac:dyDescent="0.2">
      <c r="B569" s="242" t="s">
        <v>253</v>
      </c>
      <c r="C569" s="243" t="s">
        <v>1709</v>
      </c>
      <c r="D569" s="244" t="s">
        <v>2</v>
      </c>
      <c r="E569" s="305">
        <v>2915.9946390099753</v>
      </c>
      <c r="G569" s="193"/>
    </row>
    <row r="570" spans="2:7" ht="15" customHeight="1" x14ac:dyDescent="0.2">
      <c r="B570" s="242" t="s">
        <v>241</v>
      </c>
      <c r="C570" s="243" t="s">
        <v>1710</v>
      </c>
      <c r="D570" s="244" t="s">
        <v>2</v>
      </c>
      <c r="E570" s="305">
        <v>163175.50572727705</v>
      </c>
      <c r="G570" s="193"/>
    </row>
    <row r="571" spans="2:7" ht="15" customHeight="1" x14ac:dyDescent="0.2">
      <c r="B571" s="242" t="s">
        <v>240</v>
      </c>
      <c r="C571" s="243" t="s">
        <v>1711</v>
      </c>
      <c r="D571" s="244" t="s">
        <v>2</v>
      </c>
      <c r="E571" s="305">
        <v>148013.94146817544</v>
      </c>
      <c r="G571" s="193"/>
    </row>
    <row r="572" spans="2:7" ht="15" customHeight="1" x14ac:dyDescent="0.2">
      <c r="B572" s="242" t="s">
        <v>239</v>
      </c>
      <c r="C572" s="243" t="s">
        <v>1712</v>
      </c>
      <c r="D572" s="244" t="s">
        <v>2</v>
      </c>
      <c r="E572" s="305">
        <v>117334.07844503548</v>
      </c>
      <c r="G572" s="193"/>
    </row>
    <row r="573" spans="2:7" ht="15" customHeight="1" x14ac:dyDescent="0.2">
      <c r="B573" s="245" t="s">
        <v>238</v>
      </c>
      <c r="C573" s="246" t="s">
        <v>1713</v>
      </c>
      <c r="D573" s="244" t="s">
        <v>2</v>
      </c>
      <c r="E573" s="305">
        <v>256759.35144235712</v>
      </c>
      <c r="G573" s="193"/>
    </row>
    <row r="574" spans="2:7" ht="15" customHeight="1" x14ac:dyDescent="0.2">
      <c r="B574" s="242" t="s">
        <v>234</v>
      </c>
      <c r="C574" s="243" t="s">
        <v>1714</v>
      </c>
      <c r="D574" s="244" t="s">
        <v>2</v>
      </c>
      <c r="E574" s="305">
        <v>11362.698337594997</v>
      </c>
      <c r="G574" s="193"/>
    </row>
    <row r="575" spans="2:7" ht="15" customHeight="1" x14ac:dyDescent="0.2">
      <c r="B575" s="245" t="s">
        <v>233</v>
      </c>
      <c r="C575" s="246" t="s">
        <v>1715</v>
      </c>
      <c r="D575" s="244" t="s">
        <v>2</v>
      </c>
      <c r="E575" s="305">
        <v>12246.704090647119</v>
      </c>
      <c r="G575" s="193"/>
    </row>
    <row r="576" spans="2:7" ht="15" customHeight="1" x14ac:dyDescent="0.2">
      <c r="B576" s="245" t="s">
        <v>232</v>
      </c>
      <c r="C576" s="246" t="s">
        <v>1716</v>
      </c>
      <c r="D576" s="244" t="s">
        <v>2</v>
      </c>
      <c r="E576" s="305">
        <v>14377.60233311021</v>
      </c>
      <c r="G576" s="193"/>
    </row>
    <row r="577" spans="2:7" ht="15" customHeight="1" x14ac:dyDescent="0.2">
      <c r="B577" s="242" t="s">
        <v>231</v>
      </c>
      <c r="C577" s="243" t="s">
        <v>1717</v>
      </c>
      <c r="D577" s="244" t="s">
        <v>2</v>
      </c>
      <c r="E577" s="305">
        <v>17534.685634633854</v>
      </c>
      <c r="G577" s="193"/>
    </row>
    <row r="578" spans="2:7" ht="15" customHeight="1" x14ac:dyDescent="0.2">
      <c r="B578" s="242" t="s">
        <v>230</v>
      </c>
      <c r="C578" s="243" t="s">
        <v>1718</v>
      </c>
      <c r="D578" s="244" t="s">
        <v>2</v>
      </c>
      <c r="E578" s="305">
        <v>19373.358898491842</v>
      </c>
      <c r="G578" s="193"/>
    </row>
    <row r="579" spans="2:7" ht="15" customHeight="1" x14ac:dyDescent="0.2">
      <c r="B579" s="242" t="s">
        <v>252</v>
      </c>
      <c r="C579" s="243" t="s">
        <v>1719</v>
      </c>
      <c r="D579" s="244" t="s">
        <v>2</v>
      </c>
      <c r="E579" s="305">
        <v>4199.4620914980587</v>
      </c>
      <c r="G579" s="193"/>
    </row>
    <row r="580" spans="2:7" ht="15" customHeight="1" x14ac:dyDescent="0.2">
      <c r="B580" s="245" t="s">
        <v>229</v>
      </c>
      <c r="C580" s="249" t="s">
        <v>1758</v>
      </c>
      <c r="D580" s="244" t="s">
        <v>2</v>
      </c>
      <c r="E580" s="305">
        <v>11545.955996814975</v>
      </c>
      <c r="G580" s="193"/>
    </row>
    <row r="581" spans="2:7" ht="15" customHeight="1" x14ac:dyDescent="0.2">
      <c r="B581" s="242" t="s">
        <v>228</v>
      </c>
      <c r="C581" s="243" t="s">
        <v>1720</v>
      </c>
      <c r="D581" s="244" t="s">
        <v>2</v>
      </c>
      <c r="E581" s="305">
        <v>27557.117427149336</v>
      </c>
      <c r="G581" s="193"/>
    </row>
    <row r="582" spans="2:7" ht="15" customHeight="1" x14ac:dyDescent="0.2">
      <c r="B582" s="242" t="s">
        <v>251</v>
      </c>
      <c r="C582" s="243" t="s">
        <v>1721</v>
      </c>
      <c r="D582" s="244" t="s">
        <v>2</v>
      </c>
      <c r="E582" s="305">
        <v>6455.9105305451158</v>
      </c>
      <c r="G582" s="193"/>
    </row>
    <row r="583" spans="2:7" ht="15" customHeight="1" x14ac:dyDescent="0.2">
      <c r="B583" s="245" t="s">
        <v>250</v>
      </c>
      <c r="C583" s="249" t="s">
        <v>1722</v>
      </c>
      <c r="D583" s="244" t="s">
        <v>2</v>
      </c>
      <c r="E583" s="305">
        <v>13969.284097231137</v>
      </c>
      <c r="G583" s="193"/>
    </row>
    <row r="584" spans="2:7" ht="15" customHeight="1" x14ac:dyDescent="0.2">
      <c r="B584" s="245" t="s">
        <v>211</v>
      </c>
      <c r="C584" s="246" t="s">
        <v>1723</v>
      </c>
      <c r="D584" s="244" t="s">
        <v>2</v>
      </c>
      <c r="E584" s="305">
        <v>168043.65761822872</v>
      </c>
      <c r="G584" s="193"/>
    </row>
    <row r="585" spans="2:7" ht="15" customHeight="1" x14ac:dyDescent="0.2">
      <c r="B585" s="242" t="s">
        <v>227</v>
      </c>
      <c r="C585" s="243" t="s">
        <v>1724</v>
      </c>
      <c r="D585" s="244" t="s">
        <v>2</v>
      </c>
      <c r="E585" s="305">
        <v>9347.5257629700773</v>
      </c>
      <c r="G585" s="193"/>
    </row>
    <row r="586" spans="2:7" ht="15" customHeight="1" x14ac:dyDescent="0.2">
      <c r="B586" s="242" t="s">
        <v>249</v>
      </c>
      <c r="C586" s="243" t="s">
        <v>1725</v>
      </c>
      <c r="D586" s="244" t="s">
        <v>2</v>
      </c>
      <c r="E586" s="305">
        <v>1032.9222138481721</v>
      </c>
      <c r="G586" s="193"/>
    </row>
    <row r="587" spans="2:7" ht="15" customHeight="1" x14ac:dyDescent="0.2">
      <c r="B587" s="242" t="s">
        <v>222</v>
      </c>
      <c r="C587" s="243" t="s">
        <v>1726</v>
      </c>
      <c r="D587" s="244" t="s">
        <v>3</v>
      </c>
      <c r="E587" s="305">
        <v>234716.23078708575</v>
      </c>
      <c r="G587" s="193"/>
    </row>
    <row r="588" spans="2:7" ht="15" customHeight="1" x14ac:dyDescent="0.2">
      <c r="B588" s="245" t="s">
        <v>221</v>
      </c>
      <c r="C588" s="246" t="s">
        <v>1727</v>
      </c>
      <c r="D588" s="244" t="s">
        <v>3</v>
      </c>
      <c r="E588" s="305">
        <v>449188.21342601645</v>
      </c>
      <c r="G588" s="193"/>
    </row>
    <row r="589" spans="2:7" ht="15" customHeight="1" x14ac:dyDescent="0.2">
      <c r="B589" s="242" t="s">
        <v>220</v>
      </c>
      <c r="C589" s="243" t="s">
        <v>1728</v>
      </c>
      <c r="D589" s="244" t="s">
        <v>3</v>
      </c>
      <c r="E589" s="305">
        <v>2585021.9592101783</v>
      </c>
      <c r="G589" s="193"/>
    </row>
    <row r="590" spans="2:7" ht="15" customHeight="1" x14ac:dyDescent="0.2">
      <c r="B590" s="242" t="s">
        <v>219</v>
      </c>
      <c r="C590" s="243" t="s">
        <v>1729</v>
      </c>
      <c r="D590" s="244" t="s">
        <v>3</v>
      </c>
      <c r="E590" s="305">
        <v>3261689.4720622557</v>
      </c>
      <c r="G590" s="193"/>
    </row>
    <row r="591" spans="2:7" ht="15" customHeight="1" x14ac:dyDescent="0.2">
      <c r="B591" s="242" t="s">
        <v>218</v>
      </c>
      <c r="C591" s="243" t="s">
        <v>1730</v>
      </c>
      <c r="D591" s="244" t="s">
        <v>3</v>
      </c>
      <c r="E591" s="305">
        <v>4081.0983764677176</v>
      </c>
      <c r="G591" s="193"/>
    </row>
    <row r="592" spans="2:7" ht="15" customHeight="1" x14ac:dyDescent="0.2">
      <c r="B592" s="245" t="s">
        <v>248</v>
      </c>
      <c r="C592" s="246" t="s">
        <v>1731</v>
      </c>
      <c r="D592" s="244" t="s">
        <v>2</v>
      </c>
      <c r="E592" s="305">
        <v>7919.1568041383671</v>
      </c>
      <c r="G592" s="193"/>
    </row>
    <row r="593" spans="2:7" ht="15" customHeight="1" x14ac:dyDescent="0.2">
      <c r="B593" s="245" t="s">
        <v>226</v>
      </c>
      <c r="C593" s="246" t="s">
        <v>2035</v>
      </c>
      <c r="D593" s="244" t="s">
        <v>2</v>
      </c>
      <c r="E593" s="305">
        <v>19330.180580468328</v>
      </c>
      <c r="G593" s="193"/>
    </row>
    <row r="594" spans="2:7" ht="15" customHeight="1" x14ac:dyDescent="0.2">
      <c r="B594" s="245" t="s">
        <v>448</v>
      </c>
      <c r="C594" s="249" t="s">
        <v>449</v>
      </c>
      <c r="D594" s="244" t="s">
        <v>2</v>
      </c>
      <c r="E594" s="305">
        <v>1972.5361150314613</v>
      </c>
      <c r="G594" s="193"/>
    </row>
    <row r="595" spans="2:7" ht="15" customHeight="1" x14ac:dyDescent="0.2">
      <c r="B595" s="245" t="s">
        <v>446</v>
      </c>
      <c r="C595" s="249" t="s">
        <v>447</v>
      </c>
      <c r="D595" s="244" t="s">
        <v>2</v>
      </c>
      <c r="E595" s="305">
        <v>3027.451089049006</v>
      </c>
      <c r="G595" s="193"/>
    </row>
    <row r="596" spans="2:7" ht="15" customHeight="1" x14ac:dyDescent="0.2">
      <c r="B596" s="245" t="s">
        <v>444</v>
      </c>
      <c r="C596" s="249" t="s">
        <v>1186</v>
      </c>
      <c r="D596" s="244" t="s">
        <v>2</v>
      </c>
      <c r="E596" s="305">
        <v>1552.8233868889215</v>
      </c>
      <c r="G596" s="193"/>
    </row>
    <row r="597" spans="2:7" ht="15" customHeight="1" x14ac:dyDescent="0.2">
      <c r="B597" s="245" t="s">
        <v>442</v>
      </c>
      <c r="C597" s="249" t="s">
        <v>443</v>
      </c>
      <c r="D597" s="244" t="s">
        <v>2</v>
      </c>
      <c r="E597" s="305">
        <v>2060.6278041625346</v>
      </c>
      <c r="G597" s="193"/>
    </row>
    <row r="598" spans="2:7" ht="15" customHeight="1" x14ac:dyDescent="0.2">
      <c r="B598" s="245" t="s">
        <v>440</v>
      </c>
      <c r="C598" s="249" t="s">
        <v>441</v>
      </c>
      <c r="D598" s="244" t="s">
        <v>2</v>
      </c>
      <c r="E598" s="305">
        <v>1449.678824012391</v>
      </c>
      <c r="G598" s="193"/>
    </row>
    <row r="599" spans="2:7" ht="15" customHeight="1" x14ac:dyDescent="0.2">
      <c r="B599" s="245" t="s">
        <v>438</v>
      </c>
      <c r="C599" s="249" t="s">
        <v>1187</v>
      </c>
      <c r="D599" s="244" t="s">
        <v>2</v>
      </c>
      <c r="E599" s="305">
        <v>305.39822334178035</v>
      </c>
      <c r="G599" s="193"/>
    </row>
    <row r="600" spans="2:7" ht="15" customHeight="1" x14ac:dyDescent="0.2">
      <c r="B600" s="245" t="s">
        <v>436</v>
      </c>
      <c r="C600" s="249" t="s">
        <v>1188</v>
      </c>
      <c r="D600" s="244" t="s">
        <v>2</v>
      </c>
      <c r="E600" s="305">
        <v>470.81989031989531</v>
      </c>
      <c r="G600" s="193"/>
    </row>
    <row r="601" spans="2:7" ht="15" customHeight="1" x14ac:dyDescent="0.2">
      <c r="B601" s="245" t="s">
        <v>434</v>
      </c>
      <c r="C601" s="249" t="s">
        <v>1189</v>
      </c>
      <c r="D601" s="244" t="s">
        <v>2</v>
      </c>
      <c r="E601" s="305">
        <v>810.96877312095228</v>
      </c>
      <c r="G601" s="193"/>
    </row>
    <row r="602" spans="2:7" ht="15" customHeight="1" x14ac:dyDescent="0.2">
      <c r="B602" s="245" t="s">
        <v>432</v>
      </c>
      <c r="C602" s="249" t="s">
        <v>1190</v>
      </c>
      <c r="D602" s="244" t="s">
        <v>2</v>
      </c>
      <c r="E602" s="305">
        <v>1075.5702065989169</v>
      </c>
      <c r="G602" s="193"/>
    </row>
    <row r="603" spans="2:7" ht="15" customHeight="1" x14ac:dyDescent="0.2">
      <c r="B603" s="245" t="s">
        <v>1191</v>
      </c>
      <c r="C603" s="249" t="s">
        <v>1192</v>
      </c>
      <c r="D603" s="244" t="s">
        <v>2</v>
      </c>
      <c r="E603" s="305">
        <v>15482.955851358032</v>
      </c>
      <c r="G603" s="193"/>
    </row>
    <row r="604" spans="2:7" ht="15" customHeight="1" x14ac:dyDescent="0.2">
      <c r="B604" s="245" t="s">
        <v>430</v>
      </c>
      <c r="C604" s="249" t="s">
        <v>1193</v>
      </c>
      <c r="D604" s="244" t="s">
        <v>2</v>
      </c>
      <c r="E604" s="305">
        <v>264.24516660250271</v>
      </c>
      <c r="G604" s="193"/>
    </row>
    <row r="605" spans="2:7" ht="15" customHeight="1" x14ac:dyDescent="0.2">
      <c r="B605" s="245" t="s">
        <v>428</v>
      </c>
      <c r="C605" s="249" t="s">
        <v>1194</v>
      </c>
      <c r="D605" s="244" t="s">
        <v>2</v>
      </c>
      <c r="E605" s="305">
        <v>357.16057998844178</v>
      </c>
      <c r="G605" s="193"/>
    </row>
    <row r="606" spans="2:7" ht="15" customHeight="1" x14ac:dyDescent="0.2">
      <c r="B606" s="245" t="s">
        <v>426</v>
      </c>
      <c r="C606" s="249" t="s">
        <v>1195</v>
      </c>
      <c r="D606" s="244" t="s">
        <v>2</v>
      </c>
      <c r="E606" s="305">
        <v>6899.0294301228141</v>
      </c>
      <c r="G606" s="193"/>
    </row>
    <row r="607" spans="2:7" ht="15" customHeight="1" x14ac:dyDescent="0.2">
      <c r="B607" s="245" t="s">
        <v>424</v>
      </c>
      <c r="C607" s="249" t="s">
        <v>1196</v>
      </c>
      <c r="D607" s="244" t="s">
        <v>2</v>
      </c>
      <c r="E607" s="305">
        <v>1249.5231272708111</v>
      </c>
      <c r="G607" s="193"/>
    </row>
    <row r="608" spans="2:7" ht="15" customHeight="1" x14ac:dyDescent="0.2">
      <c r="B608" s="245" t="s">
        <v>422</v>
      </c>
      <c r="C608" s="249" t="s">
        <v>1197</v>
      </c>
      <c r="D608" s="244" t="s">
        <v>2</v>
      </c>
      <c r="E608" s="305">
        <v>1993.8217101490688</v>
      </c>
      <c r="G608" s="193"/>
    </row>
    <row r="609" spans="2:7" ht="15" customHeight="1" x14ac:dyDescent="0.2">
      <c r="B609" s="245" t="s">
        <v>420</v>
      </c>
      <c r="C609" s="249" t="s">
        <v>1198</v>
      </c>
      <c r="D609" s="244" t="s">
        <v>2</v>
      </c>
      <c r="E609" s="305">
        <v>2224.8788743570899</v>
      </c>
      <c r="G609" s="193"/>
    </row>
    <row r="610" spans="2:7" ht="15" customHeight="1" x14ac:dyDescent="0.2">
      <c r="B610" s="245" t="s">
        <v>418</v>
      </c>
      <c r="C610" s="249" t="s">
        <v>1199</v>
      </c>
      <c r="D610" s="244" t="s">
        <v>2</v>
      </c>
      <c r="E610" s="305">
        <v>595.92201488565013</v>
      </c>
      <c r="G610" s="193"/>
    </row>
    <row r="611" spans="2:7" ht="15" customHeight="1" x14ac:dyDescent="0.2">
      <c r="B611" s="245" t="s">
        <v>416</v>
      </c>
      <c r="C611" s="249" t="s">
        <v>1200</v>
      </c>
      <c r="D611" s="244" t="s">
        <v>2</v>
      </c>
      <c r="E611" s="305">
        <v>912.4142637068519</v>
      </c>
      <c r="G611" s="193"/>
    </row>
    <row r="612" spans="2:7" ht="15" customHeight="1" x14ac:dyDescent="0.2">
      <c r="B612" s="245" t="s">
        <v>414</v>
      </c>
      <c r="C612" s="249" t="s">
        <v>415</v>
      </c>
      <c r="D612" s="244" t="s">
        <v>2</v>
      </c>
      <c r="E612" s="305">
        <v>6884.6016675142637</v>
      </c>
      <c r="G612" s="193"/>
    </row>
    <row r="613" spans="2:7" ht="15" customHeight="1" x14ac:dyDescent="0.2">
      <c r="B613" s="245" t="s">
        <v>412</v>
      </c>
      <c r="C613" s="249" t="s">
        <v>413</v>
      </c>
      <c r="D613" s="244" t="s">
        <v>2</v>
      </c>
      <c r="E613" s="305">
        <v>8811.5540655784334</v>
      </c>
      <c r="G613" s="193"/>
    </row>
    <row r="614" spans="2:7" ht="15" customHeight="1" x14ac:dyDescent="0.2">
      <c r="B614" s="245" t="s">
        <v>410</v>
      </c>
      <c r="C614" s="249" t="s">
        <v>411</v>
      </c>
      <c r="D614" s="244" t="s">
        <v>2</v>
      </c>
      <c r="E614" s="305">
        <v>15373.677610696188</v>
      </c>
      <c r="G614" s="193"/>
    </row>
    <row r="615" spans="2:7" ht="15" customHeight="1" x14ac:dyDescent="0.2">
      <c r="B615" s="245" t="s">
        <v>408</v>
      </c>
      <c r="C615" s="249" t="s">
        <v>1201</v>
      </c>
      <c r="D615" s="244" t="s">
        <v>2</v>
      </c>
      <c r="E615" s="305">
        <v>4698.7439119656165</v>
      </c>
      <c r="G615" s="193"/>
    </row>
    <row r="616" spans="2:7" ht="15" customHeight="1" x14ac:dyDescent="0.2">
      <c r="B616" s="242" t="s">
        <v>407</v>
      </c>
      <c r="C616" s="243" t="s">
        <v>1732</v>
      </c>
      <c r="D616" s="244" t="s">
        <v>2</v>
      </c>
      <c r="E616" s="305">
        <v>10302.888281512178</v>
      </c>
      <c r="G616" s="193"/>
    </row>
    <row r="617" spans="2:7" ht="15" customHeight="1" x14ac:dyDescent="0.2">
      <c r="B617" s="242" t="s">
        <v>247</v>
      </c>
      <c r="C617" s="243" t="s">
        <v>1733</v>
      </c>
      <c r="D617" s="244" t="s">
        <v>2</v>
      </c>
      <c r="E617" s="305">
        <v>10882.045824678147</v>
      </c>
      <c r="G617" s="193"/>
    </row>
    <row r="618" spans="2:7" ht="15" customHeight="1" x14ac:dyDescent="0.2">
      <c r="B618" s="245" t="s">
        <v>401</v>
      </c>
      <c r="C618" s="246" t="s">
        <v>1734</v>
      </c>
      <c r="D618" s="244" t="s">
        <v>4</v>
      </c>
      <c r="E618" s="305">
        <v>543420.40466811927</v>
      </c>
      <c r="G618" s="193"/>
    </row>
    <row r="619" spans="2:7" ht="15" customHeight="1" x14ac:dyDescent="0.2">
      <c r="B619" s="250" t="s">
        <v>280</v>
      </c>
      <c r="C619" s="251" t="s">
        <v>1735</v>
      </c>
      <c r="D619" s="244" t="s">
        <v>4</v>
      </c>
      <c r="E619" s="305">
        <v>646466.34520591621</v>
      </c>
      <c r="G619" s="193"/>
    </row>
    <row r="620" spans="2:7" ht="15" customHeight="1" x14ac:dyDescent="0.2">
      <c r="B620" s="245" t="s">
        <v>203</v>
      </c>
      <c r="C620" s="246" t="s">
        <v>1736</v>
      </c>
      <c r="D620" s="244" t="s">
        <v>3</v>
      </c>
      <c r="E620" s="305">
        <v>7878.7709419052071</v>
      </c>
      <c r="G620" s="193"/>
    </row>
    <row r="621" spans="2:7" ht="15" customHeight="1" x14ac:dyDescent="0.2">
      <c r="B621" s="245" t="s">
        <v>202</v>
      </c>
      <c r="C621" s="246" t="s">
        <v>1737</v>
      </c>
      <c r="D621" s="244" t="s">
        <v>3</v>
      </c>
      <c r="E621" s="305">
        <v>14063.525087230833</v>
      </c>
      <c r="G621" s="193"/>
    </row>
    <row r="622" spans="2:7" ht="15" customHeight="1" x14ac:dyDescent="0.2">
      <c r="B622" s="245" t="s">
        <v>208</v>
      </c>
      <c r="C622" s="246" t="s">
        <v>1738</v>
      </c>
      <c r="D622" s="244" t="s">
        <v>3</v>
      </c>
      <c r="E622" s="305">
        <v>4510.0642176622387</v>
      </c>
      <c r="G622" s="193"/>
    </row>
    <row r="623" spans="2:7" ht="15" customHeight="1" x14ac:dyDescent="0.2">
      <c r="B623" s="242" t="s">
        <v>196</v>
      </c>
      <c r="C623" s="243" t="s">
        <v>1739</v>
      </c>
      <c r="D623" s="244" t="s">
        <v>4</v>
      </c>
      <c r="E623" s="305">
        <v>4202.6627241671977</v>
      </c>
      <c r="G623" s="193"/>
    </row>
    <row r="624" spans="2:7" ht="15" customHeight="1" x14ac:dyDescent="0.2">
      <c r="B624" s="242" t="s">
        <v>195</v>
      </c>
      <c r="C624" s="243" t="s">
        <v>1740</v>
      </c>
      <c r="D624" s="244" t="s">
        <v>4</v>
      </c>
      <c r="E624" s="305">
        <v>3645.6063401509568</v>
      </c>
      <c r="G624" s="193"/>
    </row>
    <row r="625" spans="2:7" ht="15" customHeight="1" x14ac:dyDescent="0.2">
      <c r="B625" s="245" t="s">
        <v>207</v>
      </c>
      <c r="C625" s="246" t="s">
        <v>1741</v>
      </c>
      <c r="D625" s="244" t="s">
        <v>3</v>
      </c>
      <c r="E625" s="305">
        <v>4806.0371172254027</v>
      </c>
      <c r="G625" s="193"/>
    </row>
    <row r="626" spans="2:7" ht="15" customHeight="1" x14ac:dyDescent="0.2">
      <c r="B626" s="245" t="s">
        <v>205</v>
      </c>
      <c r="C626" s="246" t="s">
        <v>1742</v>
      </c>
      <c r="D626" s="244" t="s">
        <v>3</v>
      </c>
      <c r="E626" s="305">
        <v>5974.2919343187787</v>
      </c>
      <c r="G626" s="193"/>
    </row>
    <row r="627" spans="2:7" ht="15" customHeight="1" x14ac:dyDescent="0.2">
      <c r="B627" s="245" t="s">
        <v>199</v>
      </c>
      <c r="C627" s="246" t="s">
        <v>1743</v>
      </c>
      <c r="D627" s="244" t="s">
        <v>2</v>
      </c>
      <c r="E627" s="305">
        <v>1089.3175735173079</v>
      </c>
      <c r="G627" s="193"/>
    </row>
    <row r="628" spans="2:7" ht="15" customHeight="1" x14ac:dyDescent="0.2">
      <c r="B628" s="245" t="s">
        <v>198</v>
      </c>
      <c r="C628" s="246" t="s">
        <v>1744</v>
      </c>
      <c r="D628" s="244" t="s">
        <v>2</v>
      </c>
      <c r="E628" s="305">
        <v>2813.3288782826489</v>
      </c>
      <c r="G628" s="193"/>
    </row>
    <row r="629" spans="2:7" ht="15" customHeight="1" x14ac:dyDescent="0.2">
      <c r="B629" s="245" t="s">
        <v>188</v>
      </c>
      <c r="C629" s="246" t="s">
        <v>1745</v>
      </c>
      <c r="D629" s="244" t="s">
        <v>3</v>
      </c>
      <c r="E629" s="305">
        <v>33627.974469590001</v>
      </c>
      <c r="G629" s="193"/>
    </row>
    <row r="630" spans="2:7" ht="15" customHeight="1" x14ac:dyDescent="0.2">
      <c r="B630" s="245" t="s">
        <v>192</v>
      </c>
      <c r="C630" s="246" t="s">
        <v>1746</v>
      </c>
      <c r="D630" s="244" t="s">
        <v>3</v>
      </c>
      <c r="E630" s="305">
        <v>53517.768516222808</v>
      </c>
      <c r="G630" s="193"/>
    </row>
    <row r="631" spans="2:7" ht="15" customHeight="1" x14ac:dyDescent="0.2">
      <c r="B631" s="245" t="s">
        <v>187</v>
      </c>
      <c r="C631" s="246" t="s">
        <v>1747</v>
      </c>
      <c r="D631" s="244" t="s">
        <v>3</v>
      </c>
      <c r="E631" s="305">
        <v>28231.358302980403</v>
      </c>
      <c r="G631" s="193"/>
    </row>
    <row r="632" spans="2:7" ht="15" customHeight="1" x14ac:dyDescent="0.2">
      <c r="B632" s="245" t="s">
        <v>190</v>
      </c>
      <c r="C632" s="246" t="s">
        <v>1748</v>
      </c>
      <c r="D632" s="244" t="s">
        <v>3</v>
      </c>
      <c r="E632" s="305">
        <v>19071.262505237981</v>
      </c>
      <c r="G632" s="193"/>
    </row>
    <row r="633" spans="2:7" ht="15" customHeight="1" x14ac:dyDescent="0.2">
      <c r="B633" s="242" t="s">
        <v>186</v>
      </c>
      <c r="C633" s="243" t="s">
        <v>1749</v>
      </c>
      <c r="D633" s="244" t="s">
        <v>3</v>
      </c>
      <c r="E633" s="305">
        <v>58249.405338614182</v>
      </c>
      <c r="G633" s="193"/>
    </row>
    <row r="634" spans="2:7" ht="15" customHeight="1" x14ac:dyDescent="0.2">
      <c r="B634" s="242" t="s">
        <v>185</v>
      </c>
      <c r="C634" s="243" t="s">
        <v>1750</v>
      </c>
      <c r="D634" s="244" t="s">
        <v>3</v>
      </c>
      <c r="E634" s="305">
        <v>58696.089709833184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306">
        <v>149530.8548660485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f>SUM(E8:E636)</f>
        <v>21126802687.043072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939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34490.900006597476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VLOOKUP($B9,IN_09_25!$B:$E,4,)</f>
        <v>305.95577724264569</v>
      </c>
      <c r="G9" s="13">
        <f>F9*E9</f>
        <v>2129.452209608814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VLOOKUP($B10,IN_09_25!$B:$E,4,)</f>
        <v>600.17880501913703</v>
      </c>
      <c r="G10" s="13">
        <f>F10*E10</f>
        <v>2478.738464729036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VLOOKUP($B11,IN_09_25!$B:$E,4,)</f>
        <v>268400.97581001872</v>
      </c>
      <c r="G11" s="13">
        <f>F11*E11</f>
        <v>14762.053669551029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VLOOKUP($B12,IN_09_25!$B:$E,4,)</f>
        <v>16988.223717873167</v>
      </c>
      <c r="G12" s="13">
        <f>F12*E12</f>
        <v>798.44651474003888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VLOOKUP($B14,IN_09_25!$B:$E,4,)</f>
        <v>8184.7894999999999</v>
      </c>
      <c r="G14" s="13">
        <f>F14*E14</f>
        <v>13995.990044999999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VLOOKUP($B16,IN_09_25!$B:$E,4,)</f>
        <v>191893.58998150541</v>
      </c>
      <c r="G16" s="17">
        <f>F16*E16</f>
        <v>326.21910296855918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246009.06286215669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VLOOKUP($B22,IN_09_25!$B:$E,4,)</f>
        <v>305.95577724264569</v>
      </c>
      <c r="G22" s="13">
        <f>F22*E22</f>
        <v>17623.052769176393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VLOOKUP($B23,IN_09_25!$B:$E,4,)</f>
        <v>600.17880501913703</v>
      </c>
      <c r="G23" s="13">
        <f>F23*E23</f>
        <v>20526.115131654489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VLOOKUP($B24,IN_09_25!$B:$E,4,)</f>
        <v>268400.97581001872</v>
      </c>
      <c r="G24" s="13">
        <f>F24*E24</f>
        <v>107360.39032400749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VLOOKUP($B25,IN_09_25!$B:$E,4,)</f>
        <v>16988.223717873167</v>
      </c>
      <c r="G25" s="13">
        <f>F25*E25</f>
        <v>6540.4661313811694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VLOOKUP($B27,IN_09_25!$B:$E,4,)</f>
        <v>8184.7894999999999</v>
      </c>
      <c r="G27" s="13">
        <f>F27*E27</f>
        <v>93306.600300000006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VLOOKUP($B29,IN_09_25!$B:$E,4,)</f>
        <v>191893.58998150541</v>
      </c>
      <c r="G29" s="17">
        <f>F29*E29</f>
        <v>652.43820593711837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267043.79596474278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VLOOKUP($B35,IN_09_25!$B:$E,4,)</f>
        <v>305.95577724264569</v>
      </c>
      <c r="G35" s="13">
        <f>F35*E35</f>
        <v>17623.052769176393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VLOOKUP($B36,IN_09_25!$B:$E,4,)</f>
        <v>600.17880501913703</v>
      </c>
      <c r="G36" s="13">
        <f>F36*E36</f>
        <v>23226.919754240604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VLOOKUP($B37,IN_09_25!$B:$E,4,)</f>
        <v>268400.97581001872</v>
      </c>
      <c r="G37" s="13">
        <f>F37*E37</f>
        <v>107360.39032400749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VLOOKUP($B38,IN_09_25!$B:$E,4,)</f>
        <v>16988.223717873167</v>
      </c>
      <c r="G38" s="13">
        <f>F38*E38</f>
        <v>6540.4661313811694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VLOOKUP($B40,IN_09_25!$B:$E,4,)</f>
        <v>8184.7894999999999</v>
      </c>
      <c r="G40" s="13">
        <f>F40*E40</f>
        <v>111640.52878000001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VLOOKUP($B42,IN_09_25!$B:$E,4,)</f>
        <v>191893.58998150541</v>
      </c>
      <c r="G42" s="17">
        <f>F42*E42</f>
        <v>652.43820593711837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23767.438241315875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VLOOKUP($B48,IN_09_25!$B:$E,4,)</f>
        <v>4860.407119126442</v>
      </c>
      <c r="G48" s="13">
        <f>F48*E48</f>
        <v>1458.1221357379325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VLOOKUP($B49,IN_09_25!$B:$E,4,)</f>
        <v>305.95577724264569</v>
      </c>
      <c r="G49" s="13">
        <f>F49*E49</f>
        <v>636.38801666470306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VLOOKUP($B50,IN_09_25!$B:$E,4,)</f>
        <v>600.17880501913703</v>
      </c>
      <c r="G50" s="13">
        <f>F50*E50</f>
        <v>1386.4130395942066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VLOOKUP($B51,IN_09_25!$B:$E,4,)</f>
        <v>639.44153535324563</v>
      </c>
      <c r="G51" s="13">
        <f>F51*E51</f>
        <v>10870.506101005176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VLOOKUP($B52,IN_09_25!$B:$E,4,)</f>
        <v>16988.223717873167</v>
      </c>
      <c r="G52" s="13">
        <f>F52*E52</f>
        <v>220.84690833235115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VLOOKUP($B54,IN_09_25!$B:$E,4,)</f>
        <v>8184.7894999999999</v>
      </c>
      <c r="G54" s="13">
        <f>F54*E54</f>
        <v>9003.2684500000014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VLOOKUP($B56,IN_09_25!$B:$E,4,)</f>
        <v>191893.58998150541</v>
      </c>
      <c r="G56" s="17">
        <f>F56*E56</f>
        <v>191.89358998150541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28536.626009289394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VLOOKUP($B62,IN_09_25!$B:$E,4,)</f>
        <v>305.95577724264569</v>
      </c>
      <c r="G62" s="13">
        <f>F62*E62</f>
        <v>884.21219623124614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VLOOKUP($B63,IN_09_25!$B:$E,4,)</f>
        <v>600.17880501913703</v>
      </c>
      <c r="G63" s="13">
        <f>F63*E63</f>
        <v>1980.5900565631521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VLOOKUP($B64,IN_09_25!$B:$E,4,)</f>
        <v>824.22007622842023</v>
      </c>
      <c r="G64" s="13">
        <f>F64*E64</f>
        <v>14011.741295883145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VLOOKUP($B65,IN_09_25!$B:$E,4,)</f>
        <v>16988.223717873167</v>
      </c>
      <c r="G65" s="13">
        <f>F65*E65</f>
        <v>322.77625063959016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VLOOKUP($B67,IN_09_25!$B:$E,4,)</f>
        <v>8184.7894999999999</v>
      </c>
      <c r="G67" s="13">
        <f>F67*E67</f>
        <v>11049.465825000001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VLOOKUP($B69,IN_09_25!$B:$E,4,)</f>
        <v>191893.58998150541</v>
      </c>
      <c r="G69" s="17">
        <f>F69*E69</f>
        <v>287.84038497225811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35783.201780237236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VLOOKUP($B75,IN_09_25!$B:$E,4,)</f>
        <v>305.95577724264569</v>
      </c>
      <c r="G75" s="13">
        <f>F75*E75</f>
        <v>1285.0142644191119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VLOOKUP($B76,IN_09_25!$B:$E,4,)</f>
        <v>600.17880501913703</v>
      </c>
      <c r="G76" s="13">
        <f>F76*E76</f>
        <v>1440.4291320459288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VLOOKUP($B77,IN_09_25!$B:$E,4,)</f>
        <v>1172.8297007898007</v>
      </c>
      <c r="G77" s="13">
        <f>F77*E77</f>
        <v>19938.10491342661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VLOOKUP($B78,IN_09_25!$B:$E,4,)</f>
        <v>16988.223717873167</v>
      </c>
      <c r="G78" s="13">
        <f>F78*E78</f>
        <v>458.68204038257551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VLOOKUP($B80,IN_09_25!$B:$E,4,)</f>
        <v>8184.7894999999999</v>
      </c>
      <c r="G80" s="13">
        <f>F80*E80</f>
        <v>12277.18425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VLOOKUP($B82,IN_09_25!$B:$E,4,)</f>
        <v>191893.58998150541</v>
      </c>
      <c r="G82" s="17">
        <f>F82*E82</f>
        <v>383.78717996301083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34222.303835124119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VLOOKUP($B88,IN_09_25!$B:$E,4,)</f>
        <v>305.95577724264569</v>
      </c>
      <c r="G88" s="13">
        <f>F88*E88</f>
        <v>1285.0142644191119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VLOOKUP($B89,IN_09_25!$B:$E,4,)</f>
        <v>600.17880501913703</v>
      </c>
      <c r="G89" s="13">
        <f>F89*E89</f>
        <v>1440.4291320459288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VLOOKUP($B90,IN_09_25!$B:$E,4,)</f>
        <v>1531.4339140261241</v>
      </c>
      <c r="G90" s="13">
        <f>F90*E90</f>
        <v>18377.206968313491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VLOOKUP($B91,IN_09_25!$B:$E,4,)</f>
        <v>16988.223717873167</v>
      </c>
      <c r="G91" s="13">
        <f>F91*E91</f>
        <v>458.68204038257551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VLOOKUP($B93,IN_09_25!$B:$E,4,)</f>
        <v>8184.7894999999999</v>
      </c>
      <c r="G93" s="13">
        <f>F93*E93</f>
        <v>12277.18425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VLOOKUP($B95,IN_09_25!$B:$E,4,)</f>
        <v>191893.58998150541</v>
      </c>
      <c r="G95" s="17">
        <f>F95*E95</f>
        <v>383.78717996301083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43563.697573234356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VLOOKUP($B101,IN_09_25!$B:$E,4,)</f>
        <v>305.95577724264569</v>
      </c>
      <c r="G101" s="13">
        <f>F101*E101</f>
        <v>616.50089114393109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VLOOKUP($B102,IN_09_25!$B:$E,4,)</f>
        <v>600.17880501913703</v>
      </c>
      <c r="G102" s="13">
        <f>F102*E102</f>
        <v>1391.2144700343597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VLOOKUP($B103,IN_09_25!$B:$E,4,)</f>
        <v>1887.829861710605</v>
      </c>
      <c r="G103" s="13">
        <f>F103*E103</f>
        <v>24541.788202237865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VLOOKUP($B104,IN_09_25!$B:$E,4,)</f>
        <v>16988.223717873167</v>
      </c>
      <c r="G104" s="13">
        <f>F104*E104</f>
        <v>220.84690833235115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VLOOKUP($B106,IN_09_25!$B:$E,4,)</f>
        <v>8184.7894999999999</v>
      </c>
      <c r="G106" s="13">
        <f>F106*E106</f>
        <v>11458.7053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VLOOKUP($B108,IN_09_25!$B:$E,4,)</f>
        <v>191893.58998150541</v>
      </c>
      <c r="G108" s="17">
        <f>F108*E108</f>
        <v>5334.64180148585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306409.93612971326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VLOOKUP($B114,IN_09_25!$B:$E,4,)</f>
        <v>305.95577724264569</v>
      </c>
      <c r="G114" s="13">
        <f>F114*E114</f>
        <v>17623.052769176393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VLOOKUP($B115,IN_09_25!$B:$E,4,)</f>
        <v>600.17880501913703</v>
      </c>
      <c r="G115" s="13">
        <f>F115*E115</f>
        <v>35530.585257132916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VLOOKUP($B116,IN_09_25!$B:$E,4,)</f>
        <v>4860.407119126442</v>
      </c>
      <c r="G116" s="13">
        <f>F116*E116</f>
        <v>10692.895662078174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VLOOKUP($B117,IN_09_25!$B:$E,4,)</f>
        <v>268400.97581001872</v>
      </c>
      <c r="G117" s="13">
        <f>F117*E117</f>
        <v>107360.39032400749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VLOOKUP($B118,IN_09_25!$B:$E,4,)</f>
        <v>16988.223717873167</v>
      </c>
      <c r="G118" s="13">
        <f>F118*E118</f>
        <v>6540.4661313811694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VLOOKUP($B120,IN_09_25!$B:$E,4,)</f>
        <v>8184.7894999999999</v>
      </c>
      <c r="G120" s="13">
        <f>F120*E120</f>
        <v>128010.10778000001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VLOOKUP($B122,IN_09_25!$B:$E,4,)</f>
        <v>191893.58998150541</v>
      </c>
      <c r="G122" s="17">
        <f>F122*E122</f>
        <v>652.43820593711837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314591.62756938802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VLOOKUP($B128,IN_09_25!$B:$E,4,)</f>
        <v>11209.087863628589</v>
      </c>
      <c r="G128" s="13">
        <f t="shared" ref="G128:G134" si="0">F128*E128</f>
        <v>6321.9255550865237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VLOOKUP($B129,IN_09_25!$B:$E,4,)</f>
        <v>47686.304733031808</v>
      </c>
      <c r="G129" s="13">
        <f t="shared" si="0"/>
        <v>1859.7658845882404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VLOOKUP($B130,IN_09_25!$B:$E,4,)</f>
        <v>305.95577724264569</v>
      </c>
      <c r="G130" s="13">
        <f t="shared" si="0"/>
        <v>17623.052769176393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VLOOKUP($B131,IN_09_25!$B:$E,4,)</f>
        <v>600.17880501913703</v>
      </c>
      <c r="G131" s="13">
        <f t="shared" si="0"/>
        <v>35530.585257132916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VLOOKUP($B132,IN_09_25!$B:$E,4,)</f>
        <v>4860.407119126442</v>
      </c>
      <c r="G132" s="13">
        <f t="shared" si="0"/>
        <v>10692.895662078174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VLOOKUP($B133,IN_09_25!$B:$E,4,)</f>
        <v>268400.97581001872</v>
      </c>
      <c r="G133" s="13">
        <f t="shared" si="0"/>
        <v>107360.39032400749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VLOOKUP($B134,IN_09_25!$B:$E,4,)</f>
        <v>16988.223717873167</v>
      </c>
      <c r="G134" s="13">
        <f t="shared" si="0"/>
        <v>6540.4661313811694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VLOOKUP($B136,IN_09_25!$B:$E,4,)</f>
        <v>8184.7894999999999</v>
      </c>
      <c r="G136" s="13">
        <f>F136*E136</f>
        <v>128010.10778000001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VLOOKUP($B138,IN_09_25!$B:$E,4,)</f>
        <v>191893.58998150541</v>
      </c>
      <c r="G138" s="17">
        <f>F138*E138</f>
        <v>652.43820593711837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959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13232.637537809975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VLOOKUP($B9,IN_09_25!$B:$E,4,)</f>
        <v>600.17880501913703</v>
      </c>
      <c r="G9" s="13">
        <f>F9*E9</f>
        <v>6001.7880501913705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VLOOKUP($B10,IN_09_25!$B:$E,4,)</f>
        <v>299.28104295352557</v>
      </c>
      <c r="G10" s="13">
        <f>F10*E10</f>
        <v>314.24509510120185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VLOOKUP($B11,IN_09_25!$B:$E,4,)</f>
        <v>1717.4384005889685</v>
      </c>
      <c r="G11" s="13">
        <f>F11*E11</f>
        <v>429.35960014724213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VLOOKUP($B12,IN_09_25!$B:$E,4,)</f>
        <v>16988.223717873167</v>
      </c>
      <c r="G12" s="13">
        <f>F12*E12</f>
        <v>339.76447435746331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VLOOKUP($B13,IN_09_25!$B:$E,4,)</f>
        <v>3272.79392670676</v>
      </c>
      <c r="G13" s="13">
        <f>F13*E13</f>
        <v>818.19848167668999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VLOOKUP($B15,IN_09_25!$B:$E,4,)</f>
        <v>8184.7894999999999</v>
      </c>
      <c r="G15" s="13">
        <f>F15*E15</f>
        <v>4665.3300149999995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VLOOKUP($B17,IN_09_25!$B:$E,4,)</f>
        <v>191893.58998150541</v>
      </c>
      <c r="G17" s="17">
        <f>F17*E17</f>
        <v>663.95182133600872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4"/>
  <sheetViews>
    <sheetView topLeftCell="B7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962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23992.940437352292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VLOOKUP($B9,IN_09_25!$B:$E,4,)</f>
        <v>305.95577724264569</v>
      </c>
      <c r="G9" s="13">
        <f>F9*E9</f>
        <v>948.46290945220164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VLOOKUP($B10,IN_09_25!$B:$E,4,)</f>
        <v>600.17880501913703</v>
      </c>
      <c r="G10" s="13">
        <f>F10*E10</f>
        <v>2910.8672043428146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VLOOKUP($B11,IN_09_25!$B:$E,4,)</f>
        <v>1717.4384005889685</v>
      </c>
      <c r="G11" s="13">
        <f>F11*E11</f>
        <v>223.26699207656591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VLOOKUP($B12,IN_09_25!$B:$E,4,)</f>
        <v>16988.223717873167</v>
      </c>
      <c r="G12" s="13">
        <f>F12*E12</f>
        <v>509.64671153619497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VLOOKUP($B14,IN_09_25!$B:$E,4,)</f>
        <v>8184.7894999999999</v>
      </c>
      <c r="G14" s="13">
        <f>F14*E14</f>
        <v>18825.01585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VLOOKUP($B16,IN_09_25!$B:$E,4,)</f>
        <v>191893.58998150541</v>
      </c>
      <c r="G16" s="17">
        <f>F16*E16</f>
        <v>575.68076994451621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12950.678448900124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VLOOKUP($B22,IN_09_25!$B:$E,4,)</f>
        <v>305.95577724264569</v>
      </c>
      <c r="G22" s="13">
        <f>F22*E22</f>
        <v>948.46290945220164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VLOOKUP($B23,IN_09_25!$B:$E,4,)</f>
        <v>600.17880501913703</v>
      </c>
      <c r="G23" s="13">
        <f>F23*E23</f>
        <v>1020.303968532533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VLOOKUP($B24,IN_09_25!$B:$E,4,)</f>
        <v>16988.223717873167</v>
      </c>
      <c r="G24" s="13">
        <f>F24*E24</f>
        <v>424.7055929468292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VLOOKUP($B26,IN_09_25!$B:$E,4,)</f>
        <v>8184.7894999999999</v>
      </c>
      <c r="G26" s="13">
        <f>F26*E26</f>
        <v>10230.986875000001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VLOOKUP($B28,IN_09_25!$B:$E,4,)</f>
        <v>191893.58998150541</v>
      </c>
      <c r="G28" s="17">
        <f>F28*E28</f>
        <v>326.21910296855918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13282.386715306737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VLOOKUP($B34,IN_09_25!$B:$E,4,)</f>
        <v>305.95577724264569</v>
      </c>
      <c r="G34" s="13">
        <f>F34*E34</f>
        <v>734.29386538234962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VLOOKUP($B35,IN_09_25!$B:$E,4,)</f>
        <v>600.17880501913703</v>
      </c>
      <c r="G35" s="13">
        <f>F35*E35</f>
        <v>2640.7867420842031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VLOOKUP($B36,IN_09_25!$B:$E,4,)</f>
        <v>1717.4384005889685</v>
      </c>
      <c r="G36" s="13">
        <f>F36*E36</f>
        <v>223.26699207656591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VLOOKUP($B37,IN_09_25!$B:$E,4,)</f>
        <v>16988.223717873167</v>
      </c>
      <c r="G37" s="13">
        <f>F37*E37</f>
        <v>373.74092179320962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VLOOKUP($B39,IN_09_25!$B:$E,4,)</f>
        <v>8184.7894999999999</v>
      </c>
      <c r="G39" s="13">
        <f>F39*E39</f>
        <v>9003.2684500000014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VLOOKUP($B41,IN_09_25!$B:$E,4,)</f>
        <v>191893.58998150541</v>
      </c>
      <c r="G41" s="17">
        <f>F41*E41</f>
        <v>307.02974397040867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33803.544476665367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VLOOKUP($B47,IN_09_25!$B:$E,4,)</f>
        <v>305.95577724264569</v>
      </c>
      <c r="G47" s="13">
        <f>F47*E47</f>
        <v>336.55135496691031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VLOOKUP($B48,IN_09_25!$B:$E,4,)</f>
        <v>600.17880501913703</v>
      </c>
      <c r="G48" s="13">
        <f>F48*E48</f>
        <v>2400.7152200765481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VLOOKUP($B49,IN_09_25!$B:$E,4,)</f>
        <v>16988.223717873167</v>
      </c>
      <c r="G49" s="13">
        <f>F49*E49</f>
        <v>101.929342307239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VLOOKUP($B50,IN_09_25!$B:$E,4,)</f>
        <v>1119.8711619094527</v>
      </c>
      <c r="G50" s="13">
        <f>F50*E50</f>
        <v>20157.680914370147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VLOOKUP($B52,IN_09_25!$B:$E,4,)</f>
        <v>8184.7894999999999</v>
      </c>
      <c r="G52" s="13">
        <f>F52*E52</f>
        <v>10230.986875000001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VLOOKUP($B54,IN_09_25!$B:$E,4,)</f>
        <v>191893.58998150541</v>
      </c>
      <c r="G54" s="17">
        <f>F54*E54</f>
        <v>575.68076994451621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1"/>
  <sheetViews>
    <sheetView topLeftCell="B46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971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15146.851050249543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VLOOKUP($B9,IN_09_25!$B:$E,4,)</f>
        <v>305.95577724264569</v>
      </c>
      <c r="G9" s="13">
        <f>F9*E9</f>
        <v>2141.69044069852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VLOOKUP($B10,IN_09_25!$B:$E,4,)</f>
        <v>600.17880501913703</v>
      </c>
      <c r="G10" s="13">
        <f>F10*E10</f>
        <v>2460.7331005784617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VLOOKUP($B11,IN_09_25!$B:$E,4,)</f>
        <v>26983.336660310273</v>
      </c>
      <c r="G11" s="13">
        <f>F11*E11</f>
        <v>4047.5004990465409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VLOOKUP($B13,IN_09_25!$B:$E,4,)</f>
        <v>8184.7894999999999</v>
      </c>
      <c r="G13" s="13">
        <f>F13*E13</f>
        <v>5729.3526499999998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VLOOKUP($B15,IN_09_25!$B:$E,4,)</f>
        <v>191893.58998150541</v>
      </c>
      <c r="G15" s="17">
        <f>F15*E15</f>
        <v>767.57435992602166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7095.2251236938664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VLOOKUP($B21,IN_09_25!$B:$E,4,)</f>
        <v>305.95577724264569</v>
      </c>
      <c r="G21" s="13">
        <f>F21*E21</f>
        <v>1070.84522034926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VLOOKUP($B22,IN_09_25!$B:$E,4,)</f>
        <v>600.17880501913703</v>
      </c>
      <c r="G22" s="13">
        <f>F22*E22</f>
        <v>1230.3665502892309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VLOOKUP($B23,IN_09_25!$B:$E,4,)</f>
        <v>26983.336660310273</v>
      </c>
      <c r="G23" s="13">
        <f>F23*E23</f>
        <v>944.41678311085968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VLOOKUP($B25,IN_09_25!$B:$E,4,)</f>
        <v>8184.7894999999999</v>
      </c>
      <c r="G25" s="13">
        <f>F25*E25</f>
        <v>3273.9158000000002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VLOOKUP($B27,IN_09_25!$B:$E,4,)</f>
        <v>191893.58998150541</v>
      </c>
      <c r="G27" s="17">
        <f>F27*E27</f>
        <v>575.68076994451621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47103.812362646539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VLOOKUP($B33,IN_09_25!$B:$E,4,)</f>
        <v>305.95577724264569</v>
      </c>
      <c r="G33" s="13">
        <f>F33*E33</f>
        <v>1529.7788862132284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VLOOKUP($B34,IN_09_25!$B:$E,4,)</f>
        <v>600.17880501913703</v>
      </c>
      <c r="G34" s="13">
        <f>F34*E34</f>
        <v>3505.0442213117603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VLOOKUP($B35,IN_09_25!$B:$E,4,)</f>
        <v>16988.223717873167</v>
      </c>
      <c r="G35" s="13">
        <f>F35*E35</f>
        <v>509.64671153619497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VLOOKUP($B36,IN_09_25!$B:$E,4,)</f>
        <v>14063.525087230833</v>
      </c>
      <c r="G36" s="13">
        <f>F36*E36</f>
        <v>17720.041609910852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VLOOKUP($B38,IN_09_25!$B:$E,4,)</f>
        <v>8184.7894999999999</v>
      </c>
      <c r="G38" s="13">
        <f>F38*E38</f>
        <v>20461.973750000001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VLOOKUP($B40,IN_09_25!$B:$E,4,)</f>
        <v>191893.58998150541</v>
      </c>
      <c r="G40" s="17">
        <f>F40*E40</f>
        <v>3377.3271836744957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31593.280923610975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VLOOKUP($B46,IN_09_25!$B:$E,4,)</f>
        <v>305.95577724264569</v>
      </c>
      <c r="G46" s="13">
        <f>F46*E46</f>
        <v>1529.7788862132284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VLOOKUP($B47,IN_09_25!$B:$E,4,)</f>
        <v>600.17880501913703</v>
      </c>
      <c r="G47" s="13">
        <f>F47*E47</f>
        <v>3000.8940250956853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VLOOKUP($B48,IN_09_25!$B:$E,4,)</f>
        <v>16988.223717873167</v>
      </c>
      <c r="G48" s="13">
        <f>F48*E48</f>
        <v>509.64671153619497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VLOOKUP($B49,IN_09_25!$B:$E,4,)</f>
        <v>7878.7709419052071</v>
      </c>
      <c r="G49" s="13">
        <f>F49*E49</f>
        <v>10006.039096219612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VLOOKUP($B51,IN_09_25!$B:$E,4,)</f>
        <v>8184.7894999999999</v>
      </c>
      <c r="G51" s="13">
        <f>F51*E51</f>
        <v>13914.14215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VLOOKUP($B53,IN_09_25!$B:$E,4,)</f>
        <v>191893.58998150541</v>
      </c>
      <c r="G53" s="17">
        <f>F53*E53</f>
        <v>2632.7800545462542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17906.159364244388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VLOOKUP($B57,IN_09_25!$B:$E,4,)</f>
        <v>367.60179013088754</v>
      </c>
      <c r="G57" s="13">
        <f>F57*E57</f>
        <v>1286.6062654581065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VLOOKUP($B58,IN_09_25!$B:$E,4,)</f>
        <v>13932.622010386134</v>
      </c>
      <c r="G58" s="13">
        <f>F58*E58</f>
        <v>139.32622010386135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VLOOKUP($B59,IN_09_25!$B:$E,4,)</f>
        <v>5974.2919343187787</v>
      </c>
      <c r="G59" s="13">
        <f>F59*E59</f>
        <v>6691.2069664370329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VLOOKUP($B61,IN_09_25!$B:$E,4,)</f>
        <v>8184.7894999999999</v>
      </c>
      <c r="G61" s="13">
        <f>F61*E61</f>
        <v>8184.7894999999999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VLOOKUP($B63,IN_09_25!$B:$E,4,)</f>
        <v>191893.58998150541</v>
      </c>
      <c r="G63" s="17">
        <f>F63*E63</f>
        <v>1604.2304122453852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31821.218303603691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VLOOKUP($B69,IN_09_25!$B:$E,4,)</f>
        <v>367.60179013088754</v>
      </c>
      <c r="G69" s="13">
        <f>F69*E69</f>
        <v>1286.6062654581065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VLOOKUP($B70,IN_09_25!$B:$E,4,)</f>
        <v>600.17880501913703</v>
      </c>
      <c r="G70" s="13">
        <f>F70*E70</f>
        <v>9002.6820752870553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VLOOKUP($B71,IN_09_25!$B:$E,4,)</f>
        <v>13932.622010386134</v>
      </c>
      <c r="G71" s="13">
        <f>F71*E71</f>
        <v>139.32622010386135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VLOOKUP($B72,IN_09_25!$B:$E,4,)</f>
        <v>16988.223717873167</v>
      </c>
      <c r="G72" s="13">
        <f>F72*E72</f>
        <v>509.64671153619497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VLOOKUP($B73,IN_09_25!$B:$E,4,)</f>
        <v>4806.0371172254027</v>
      </c>
      <c r="G73" s="13">
        <f>F73*E73</f>
        <v>5382.7615712924517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VLOOKUP($B75,IN_09_25!$B:$E,4,)</f>
        <v>8184.7894999999999</v>
      </c>
      <c r="G75" s="13">
        <f>F75*E75</f>
        <v>14732.6211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VLOOKUP($B77,IN_09_25!$B:$E,4,)</f>
        <v>191893.58998150541</v>
      </c>
      <c r="G77" s="17">
        <f>F77*E77</f>
        <v>767.57435992602166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20264.760098233553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VLOOKUP($B83,IN_09_25!$B:$E,4,)</f>
        <v>600.17880501913703</v>
      </c>
      <c r="G83" s="13">
        <f>F83*E83</f>
        <v>9002.6820752870553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VLOOKUP($B84,IN_09_25!$B:$E,4,)</f>
        <v>16988.223717873167</v>
      </c>
      <c r="G84" s="13">
        <f>F84*E84</f>
        <v>509.64671153619497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VLOOKUP($B86,IN_09_25!$B:$E,4,)</f>
        <v>8184.7894999999999</v>
      </c>
      <c r="G86" s="13">
        <f>F86*E86</f>
        <v>9821.7474000000002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VLOOKUP($B88,IN_09_25!$B:$E,4,)</f>
        <v>191893.58998150541</v>
      </c>
      <c r="G88" s="17">
        <f>F88*E88</f>
        <v>930.68391141030133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28333.23315319567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VLOOKUP($B94,IN_09_25!$B:$E,4,)</f>
        <v>600.17880501913703</v>
      </c>
      <c r="G94" s="13">
        <f>F94*E94</f>
        <v>14044.184037447805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VLOOKUP($B95,IN_09_25!$B:$E,4,)</f>
        <v>26983.336660310273</v>
      </c>
      <c r="G95" s="13">
        <f>F95*E95</f>
        <v>3507.8337658403357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VLOOKUP($B97,IN_09_25!$B:$E,4,)</f>
        <v>8184.7894999999999</v>
      </c>
      <c r="G97" s="13">
        <f>F97*E97</f>
        <v>9821.7474000000002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VLOOKUP($B99,IN_09_25!$B:$E,4,)</f>
        <v>191893.58998150541</v>
      </c>
      <c r="G99" s="17">
        <f>F99*E99</f>
        <v>959.4679499075271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58769.072325887959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VLOOKUP($B105,IN_09_25!$B:$E,4,)</f>
        <v>600.17880501913703</v>
      </c>
      <c r="G105" s="13">
        <f>F105*E105</f>
        <v>30429.065414470249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VLOOKUP($B106,IN_09_25!$B:$E,4,)</f>
        <v>26983.336660310273</v>
      </c>
      <c r="G106" s="13">
        <f>F106*E106</f>
        <v>5261.7506487605033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VLOOKUP($B107,IN_09_25!$B:$E,4,)</f>
        <v>8361.248043942649</v>
      </c>
      <c r="G107" s="13">
        <f>F107*E107</f>
        <v>10033.497652731179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VLOOKUP($B109,IN_09_25!$B:$E,4,)</f>
        <v>8184.7894999999999</v>
      </c>
      <c r="G109" s="13">
        <f>F109*E109</f>
        <v>12277.18425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VLOOKUP($B111,IN_09_25!$B:$E,4,)</f>
        <v>191893.58998150541</v>
      </c>
      <c r="G111" s="17">
        <f>F111*E111</f>
        <v>767.57435992602166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2"/>
  <sheetViews>
    <sheetView topLeftCell="B1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990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127426.86583137274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VLOOKUP($B9,IN_09_25!$B:$E,4,)</f>
        <v>8268.6220143606533</v>
      </c>
      <c r="G9" s="13">
        <f t="shared" ref="G9:G14" si="0">F9*E9</f>
        <v>9095.4842157967196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VLOOKUP($B10,IN_09_25!$B:$E,4,)</f>
        <v>6339.1665664834836</v>
      </c>
      <c r="G10" s="13">
        <f t="shared" si="0"/>
        <v>1901.749969945045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VLOOKUP($B11,IN_09_25!$B:$E,4,)</f>
        <v>15920.851793019738</v>
      </c>
      <c r="G11" s="13">
        <f t="shared" si="0"/>
        <v>19105.022151623685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VLOOKUP($B12,IN_09_25!$B:$E,4,)</f>
        <v>2813.3288782826489</v>
      </c>
      <c r="G12" s="13">
        <f t="shared" si="0"/>
        <v>39386.604295957084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VLOOKUP($B13,IN_09_25!$B:$E,4,)</f>
        <v>9967.1017324530058</v>
      </c>
      <c r="G13" s="13">
        <f t="shared" si="0"/>
        <v>14950.65259867951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VLOOKUP($B14,IN_09_25!$B:$E,4,)</f>
        <v>823.24002056152642</v>
      </c>
      <c r="G14" s="13">
        <f t="shared" si="0"/>
        <v>1481.8320370107476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VLOOKUP($B16,IN_09_25!$B:$E,4,)</f>
        <v>8184.7894999999999</v>
      </c>
      <c r="G16" s="13">
        <f>F16*E16</f>
        <v>40923.947500000002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VLOOKUP($B18,IN_09_25!$B:$E,4,)</f>
        <v>116314.61247198797</v>
      </c>
      <c r="G18" s="17">
        <f>F18*E18</f>
        <v>581.57306235993985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81371.644248625089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VLOOKUP($B24,IN_09_25!$B:$E,4,)</f>
        <v>6807.7157504904517</v>
      </c>
      <c r="G24" s="13">
        <f t="shared" ref="G24:G30" si="1">F24*E24</f>
        <v>7488.4873255394978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VLOOKUP($B25,IN_09_25!$B:$E,4,)</f>
        <v>11209.087863628589</v>
      </c>
      <c r="G25" s="13">
        <f t="shared" si="1"/>
        <v>12329.996649991448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VLOOKUP($B26,IN_09_25!$B:$E,4,)</f>
        <v>600.17880501913703</v>
      </c>
      <c r="G26" s="13">
        <f t="shared" si="1"/>
        <v>900.26820752870549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VLOOKUP($B27,IN_09_25!$B:$E,4,)</f>
        <v>305.95577724264569</v>
      </c>
      <c r="G27" s="13">
        <f t="shared" si="1"/>
        <v>1560.3744639374929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VLOOKUP($B28,IN_09_25!$B:$E,4,)</f>
        <v>16988.223717873167</v>
      </c>
      <c r="G28" s="13">
        <f t="shared" si="1"/>
        <v>764.47006730429246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VLOOKUP($B29,IN_09_25!$B:$E,4,)</f>
        <v>2323.4713536403633</v>
      </c>
      <c r="G29" s="13">
        <f t="shared" si="1"/>
        <v>232.34713536403635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VLOOKUP($B30,IN_09_25!$B:$E,4,)</f>
        <v>2813.3288782826489</v>
      </c>
      <c r="G30" s="13">
        <f t="shared" si="1"/>
        <v>42199.933174239733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VLOOKUP($B32,IN_09_25!$B:$E,4,)</f>
        <v>8184.7894999999999</v>
      </c>
      <c r="G32" s="13">
        <f>F32*E32</f>
        <v>14732.6211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VLOOKUP($B34,IN_09_25!$B:$E,4,)</f>
        <v>116314.61247198797</v>
      </c>
      <c r="G34" s="17">
        <f>F34*E34</f>
        <v>1163.1461247198797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74022.492960556134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VLOOKUP($B40,IN_09_25!$B:$E,4,)</f>
        <v>4293.5967167900289</v>
      </c>
      <c r="G40" s="13">
        <f>F40*E40</f>
        <v>25761.580300740174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VLOOKUP($B41,IN_09_25!$B:$E,4,)</f>
        <v>30881.367171364502</v>
      </c>
      <c r="G41" s="13">
        <f>F41*E41</f>
        <v>22543.398035096085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VLOOKUP($B43,IN_09_25!$B:$E,4,)</f>
        <v>8184.7894999999999</v>
      </c>
      <c r="G43" s="13">
        <f>F43*E43</f>
        <v>24554.3685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VLOOKUP($B45,IN_09_25!$B:$E,4,)</f>
        <v>116314.61247198797</v>
      </c>
      <c r="G45" s="17">
        <f>F45*E45</f>
        <v>1163.1461247198797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72937.93205532436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VLOOKUP($B51,IN_09_25!$B:$E,4,)</f>
        <v>4293.5967167900289</v>
      </c>
      <c r="G51" s="13">
        <f>F51*E51</f>
        <v>25761.580300740174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VLOOKUP($B52,IN_09_25!$B:$E,4,)</f>
        <v>47686.304733031808</v>
      </c>
      <c r="G52" s="13">
        <f>F52*E52</f>
        <v>21458.837129864314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VLOOKUP($B54,IN_09_25!$B:$E,4,)</f>
        <v>8184.7894999999999</v>
      </c>
      <c r="G54" s="13">
        <f>F54*E54</f>
        <v>24554.3685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VLOOKUP($B56,IN_09_25!$B:$E,4,)</f>
        <v>116314.61247198797</v>
      </c>
      <c r="G56" s="17">
        <f>F56*E56</f>
        <v>1163.1461247198797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58678.165016963241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VLOOKUP($B62,IN_09_25!$B:$E,4,)</f>
        <v>3219.4430598810618</v>
      </c>
      <c r="G62" s="13">
        <f>F62*E62</f>
        <v>3541.3873658691682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VLOOKUP($B63,IN_09_25!$B:$E,4,)</f>
        <v>47686.304733031808</v>
      </c>
      <c r="G63" s="13">
        <f>F63*E63</f>
        <v>21458.837129864314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VLOOKUP($B64,IN_09_25!$B:$E,4,)</f>
        <v>15920.851793019738</v>
      </c>
      <c r="G64" s="13">
        <f>F64*E64</f>
        <v>7960.4258965098688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VLOOKUP($B66,IN_09_25!$B:$E,4,)</f>
        <v>8184.7894999999999</v>
      </c>
      <c r="G66" s="13">
        <f>F66*E66</f>
        <v>24554.3685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VLOOKUP($B68,IN_09_25!$B:$E,4,)</f>
        <v>116314.61247198797</v>
      </c>
      <c r="G68" s="17">
        <f>F68*E68</f>
        <v>1163.1461247198797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186936.25640157983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VLOOKUP($B74,IN_09_25!$B:$E,4,)</f>
        <v>600.17880501913703</v>
      </c>
      <c r="G74" s="13">
        <f t="shared" ref="G74:G81" si="2">F74*E74</f>
        <v>7202.1456602296439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VLOOKUP($B75,IN_09_25!$B:$E,4,)</f>
        <v>305.95577724264569</v>
      </c>
      <c r="G75" s="13">
        <f t="shared" si="2"/>
        <v>2447.6462179411656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VLOOKUP($B76,IN_09_25!$B:$E,4,)</f>
        <v>6807.7157504904517</v>
      </c>
      <c r="G76" s="13">
        <f t="shared" si="2"/>
        <v>7488.4873255394978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VLOOKUP($B77,IN_09_25!$B:$E,4,)</f>
        <v>2323.4713536403633</v>
      </c>
      <c r="G77" s="13">
        <f t="shared" si="2"/>
        <v>929.38854145614539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VLOOKUP($B78,IN_09_25!$B:$E,4,)</f>
        <v>11209.087863628589</v>
      </c>
      <c r="G78" s="13">
        <f t="shared" si="2"/>
        <v>11769.542256810018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VLOOKUP($B79,IN_09_25!$B:$E,4,)</f>
        <v>26983.336660310273</v>
      </c>
      <c r="G79" s="13">
        <f t="shared" si="2"/>
        <v>3507.8337658403357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VLOOKUP($B80,IN_09_25!$B:$E,4,)</f>
        <v>16988.223717873167</v>
      </c>
      <c r="G80" s="13">
        <f t="shared" si="2"/>
        <v>424.7055929468292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VLOOKUP($B81,IN_09_25!$B:$E,4,)</f>
        <v>4510.0642176622387</v>
      </c>
      <c r="G81" s="13">
        <f t="shared" si="2"/>
        <v>112751.60544155596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VLOOKUP($B83,IN_09_25!$B:$E,4,)</f>
        <v>8184.7894999999999</v>
      </c>
      <c r="G83" s="13">
        <f>F83*E83</f>
        <v>32739.157999999999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VLOOKUP($B85,IN_09_25!$B:$E,4,)</f>
        <v>191893.58998150541</v>
      </c>
      <c r="G85" s="17">
        <f>F85*E85</f>
        <v>7675.7435992602168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94609.819700140783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VLOOKUP($B91,IN_09_25!$B:$E,4,)</f>
        <v>600.17880501913703</v>
      </c>
      <c r="G91" s="13">
        <f t="shared" ref="G91:G97" si="3">F91*E91</f>
        <v>15004.470125478425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VLOOKUP($B92,IN_09_25!$B:$E,4,)</f>
        <v>4860.407119126442</v>
      </c>
      <c r="G92" s="13">
        <f t="shared" si="3"/>
        <v>7290.6106786896635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VLOOKUP($B93,IN_09_25!$B:$E,4,)</f>
        <v>21178.367814377412</v>
      </c>
      <c r="G93" s="13">
        <f t="shared" si="3"/>
        <v>1058.9183907188706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VLOOKUP($B94,IN_09_25!$B:$E,4,)</f>
        <v>16988.223717873167</v>
      </c>
      <c r="G94" s="13">
        <f t="shared" si="3"/>
        <v>679.52894871492663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VLOOKUP($B95,IN_09_25!$B:$E,4,)</f>
        <v>1223.123799170962</v>
      </c>
      <c r="G95" s="13">
        <f t="shared" si="3"/>
        <v>9784.990393367696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VLOOKUP($B96,IN_09_25!$B:$E,4,)</f>
        <v>7261.1152937423176</v>
      </c>
      <c r="G96" s="13">
        <f t="shared" si="3"/>
        <v>9439.4498818650136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VLOOKUP($B97,IN_09_25!$B:$E,4,)</f>
        <v>2665.6286120246054</v>
      </c>
      <c r="G97" s="13">
        <f t="shared" si="3"/>
        <v>5864.3829464541323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VLOOKUP($B99,IN_09_25!$B:$E,4,)</f>
        <v>8184.7894999999999</v>
      </c>
      <c r="G99" s="13">
        <f>F99*E99</f>
        <v>43952.319615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VLOOKUP($B101,IN_09_25!$B:$E,4,)</f>
        <v>191893.58998150541</v>
      </c>
      <c r="G101" s="17">
        <f>F101*E101</f>
        <v>1535.1487198520433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59576.69353085175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VLOOKUP($B107,IN_09_25!$B:$E,4,)</f>
        <v>4293.5967167900289</v>
      </c>
      <c r="G107" s="13">
        <f>F107*E107</f>
        <v>12880.790150370087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VLOOKUP($B108,IN_09_25!$B:$E,4,)</f>
        <v>19071.262505237981</v>
      </c>
      <c r="G108" s="13">
        <f>F108*E108</f>
        <v>20978.388755761782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VLOOKUP($B110,IN_09_25!$B:$E,4,)</f>
        <v>8184.7894999999999</v>
      </c>
      <c r="G110" s="13">
        <f>F110*E110</f>
        <v>24554.3685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VLOOKUP($B112,IN_09_25!$B:$E,4,)</f>
        <v>116314.61247198797</v>
      </c>
      <c r="G112" s="17">
        <f>F112*E112</f>
        <v>1163.1461247198797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7"/>
  <sheetViews>
    <sheetView topLeftCell="B1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1006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44489.951408481458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VLOOKUP($B9,IN_09_25!$B:$E,4,)</f>
        <v>600.17880501913703</v>
      </c>
      <c r="G9" s="13">
        <f t="shared" ref="G9:G14" si="0">F9*E9</f>
        <v>2400.7152200765481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VLOOKUP($B10,IN_09_25!$B:$E,4,)</f>
        <v>305.95577724264569</v>
      </c>
      <c r="G10" s="13">
        <f t="shared" si="0"/>
        <v>948.46290945220164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VLOOKUP($B11,IN_09_25!$B:$E,4,)</f>
        <v>15920.851793019738</v>
      </c>
      <c r="G11" s="13">
        <f t="shared" si="0"/>
        <v>7960.4258965098688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VLOOKUP($B12,IN_09_25!$B:$E,4,)</f>
        <v>4415.2112220575473</v>
      </c>
      <c r="G12" s="13">
        <f t="shared" si="0"/>
        <v>5783.9267008953875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VLOOKUP($B13,IN_09_25!$B:$E,4,)</f>
        <v>16988.223717873167</v>
      </c>
      <c r="G13" s="13">
        <f t="shared" si="0"/>
        <v>509.64671153619497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VLOOKUP($B14,IN_09_25!$B:$E,4,)</f>
        <v>823.24002056152642</v>
      </c>
      <c r="G14" s="13">
        <f t="shared" si="0"/>
        <v>1811.1280452353583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VLOOKUP($B16,IN_09_25!$B:$E,4,)</f>
        <v>8184.7894999999999</v>
      </c>
      <c r="G16" s="13">
        <f>F16*E16</f>
        <v>24145.129025000002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VLOOKUP($B18,IN_09_25!$B:$E,4,)</f>
        <v>116314.61247198797</v>
      </c>
      <c r="G18" s="17">
        <f>F18*E18</f>
        <v>930.51689977590377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63628.003399137364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VLOOKUP($B24,IN_09_25!$B:$E,4,)</f>
        <v>600.17880501913703</v>
      </c>
      <c r="G24" s="13">
        <f t="shared" ref="G24:G30" si="1">F24*E24</f>
        <v>2400.7152200765481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VLOOKUP($B25,IN_09_25!$B:$E,4,)</f>
        <v>305.95577724264569</v>
      </c>
      <c r="G25" s="13">
        <f t="shared" si="1"/>
        <v>336.55135496691031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VLOOKUP($B26,IN_09_25!$B:$E,4,)</f>
        <v>15920.851793019738</v>
      </c>
      <c r="G26" s="13">
        <f t="shared" si="1"/>
        <v>7960.4258965098688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VLOOKUP($B27,IN_09_25!$B:$E,4,)</f>
        <v>4415.2112220575473</v>
      </c>
      <c r="G27" s="13">
        <f t="shared" si="1"/>
        <v>5783.9267008953875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VLOOKUP($B28,IN_09_25!$B:$E,4,)</f>
        <v>16988.223717873167</v>
      </c>
      <c r="G28" s="13">
        <f t="shared" si="1"/>
        <v>101.929342307239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VLOOKUP($B29,IN_09_25!$B:$E,4,)</f>
        <v>1119.8711619094527</v>
      </c>
      <c r="G29" s="13">
        <f t="shared" si="1"/>
        <v>20157.680914370147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VLOOKUP($B30,IN_09_25!$B:$E,4,)</f>
        <v>823.24002056152642</v>
      </c>
      <c r="G30" s="13">
        <f t="shared" si="1"/>
        <v>1811.1280452353583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VLOOKUP($B32,IN_09_25!$B:$E,4,)</f>
        <v>8184.7894999999999</v>
      </c>
      <c r="G32" s="13">
        <f>F32*E32</f>
        <v>24145.129025000002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VLOOKUP($B34,IN_09_25!$B:$E,4,)</f>
        <v>116314.61247198797</v>
      </c>
      <c r="G34" s="17">
        <f>F34*E34</f>
        <v>930.51689977590377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44365.543947909457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VLOOKUP($B40,IN_09_25!$B:$E,4,)</f>
        <v>15920.851793019738</v>
      </c>
      <c r="G40" s="13">
        <f>F40*E40</f>
        <v>27065.448048133552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VLOOKUP($B42,IN_09_25!$B:$E,4,)</f>
        <v>8184.7894999999999</v>
      </c>
      <c r="G42" s="13">
        <f>F42*E42</f>
        <v>16369.579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VLOOKUP($B44,IN_09_25!$B:$E,4,)</f>
        <v>116314.61247198797</v>
      </c>
      <c r="G44" s="17">
        <f>F44*E44</f>
        <v>930.51689977590377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87028.660276720053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VLOOKUP($B50,IN_09_25!$B:$E,4,)</f>
        <v>11255.258738187571</v>
      </c>
      <c r="G50" s="13">
        <f>F50*E50</f>
        <v>52899.716069481583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VLOOKUP($B51,IN_09_25!$B:$E,4,)</f>
        <v>18596.349643249643</v>
      </c>
      <c r="G51" s="13">
        <f>F51*E51</f>
        <v>20455.98460757461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VLOOKUP($B53,IN_09_25!$B:$E,4,)</f>
        <v>8184.7894999999999</v>
      </c>
      <c r="G53" s="13">
        <f>F53*E53</f>
        <v>12277.18425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VLOOKUP($B55,IN_09_25!$B:$E,4,)</f>
        <v>116314.61247198797</v>
      </c>
      <c r="G55" s="17">
        <f>F55*E55</f>
        <v>1395.7753496638556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20433.758807004495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VLOOKUP($B61,IN_09_25!$B:$E,4,)</f>
        <v>600.17880501913703</v>
      </c>
      <c r="G61" s="13">
        <f>F61*E61</f>
        <v>3601.072830114822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VLOOKUP($B62,IN_09_25!$B:$E,4,)</f>
        <v>305.95577724264569</v>
      </c>
      <c r="G62" s="13">
        <f>F62*E62</f>
        <v>1223.8231089705828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VLOOKUP($B63,IN_09_25!$B:$E,4,)</f>
        <v>16988.223717873167</v>
      </c>
      <c r="G63" s="13">
        <f>F63*E63</f>
        <v>424.7055929468292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VLOOKUP($B65,IN_09_25!$B:$E,4,)</f>
        <v>8184.7894999999999</v>
      </c>
      <c r="G65" s="13">
        <f>F65*E65</f>
        <v>14896.31689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VLOOKUP($B67,IN_09_25!$B:$E,4,)</f>
        <v>191893.58998150541</v>
      </c>
      <c r="G67" s="17">
        <f>F67*E67</f>
        <v>287.84038497225811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36949.425812329457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VLOOKUP($B73,IN_09_25!$B:$E,4,)</f>
        <v>1119.8711619094527</v>
      </c>
      <c r="G73" s="13">
        <f>F73*E73</f>
        <v>20157.680914370147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VLOOKUP($B75,IN_09_25!$B:$E,4,)</f>
        <v>8184.7894999999999</v>
      </c>
      <c r="G75" s="13">
        <f>F75*E75</f>
        <v>16369.579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VLOOKUP($B77,IN_09_25!$B:$E,4,)</f>
        <v>191893.58998150541</v>
      </c>
      <c r="G77" s="17">
        <f>F77*E77</f>
        <v>422.16589795931196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6"/>
  <sheetViews>
    <sheetView view="pageLayout" topLeftCell="B1" workbookViewId="0">
      <selection activeCell="G28" sqref="G2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1019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4529.4561527239794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VLOOKUP($B9,IN_09_25!$B:$E,4,)</f>
        <v>941.06285637123733</v>
      </c>
      <c r="G9" s="13">
        <f>F9*E9</f>
        <v>1882.1257127424747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VLOOKUP($B11,IN_09_25!$B:$E,4,)</f>
        <v>8184.7894999999999</v>
      </c>
      <c r="G11" s="13">
        <f>F11*E11</f>
        <v>2455.43685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VLOOKUP($B13,IN_09_25!$B:$E,4,)</f>
        <v>191893.58998150541</v>
      </c>
      <c r="G13" s="17">
        <f>F13*E13</f>
        <v>191.89358998150541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17755.167142081438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VLOOKUP($B19,IN_09_25!$B:$E,4,)</f>
        <v>13932.622010386134</v>
      </c>
      <c r="G19" s="13">
        <f>F19*E19</f>
        <v>139.32622010386135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VLOOKUP($B20,IN_09_25!$B:$E,4,)</f>
        <v>367.60179013088754</v>
      </c>
      <c r="G20" s="13">
        <f>F20*E20</f>
        <v>1286.6062654581065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VLOOKUP($B21,IN_09_25!$B:$E,4,)</f>
        <v>3402.2061253006705</v>
      </c>
      <c r="G21" s="13">
        <f>F21*E21</f>
        <v>3572.3164315657041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VLOOKUP($B23,IN_09_25!$B:$E,4,)</f>
        <v>8184.7894999999999</v>
      </c>
      <c r="G23" s="13">
        <f>F23*E23</f>
        <v>12277.18425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VLOOKUP($B25,IN_09_25!$B:$E,4,)</f>
        <v>191893.58998150541</v>
      </c>
      <c r="G25" s="17">
        <f>F25*E25</f>
        <v>479.73397495376355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9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5.71093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1024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2611711.5184823838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VLOOKUP($B9,IN_09_25!$B:$E,4,)</f>
        <v>290779.42275233561</v>
      </c>
      <c r="G9" s="13">
        <f>F9*E9</f>
        <v>290779.42275233561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VLOOKUP($B10,IN_09_25!$B:$E,4,)</f>
        <v>132641.17139499058</v>
      </c>
      <c r="G10" s="13">
        <f>F10*E10</f>
        <v>530564.68557996233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VLOOKUP($B11,IN_09_25!$B:$E,4,)</f>
        <v>203534.98687341186</v>
      </c>
      <c r="G11" s="13">
        <f>F11*E11</f>
        <v>1322977.4146771771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VLOOKUP($B12,IN_09_25!$B:$E,4,)</f>
        <v>22796.004999925008</v>
      </c>
      <c r="G12" s="13">
        <f>F12*E12</f>
        <v>86579.226989715185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VLOOKUP($B14,IN_09_25!$B:$E,4,)</f>
        <v>8184.7894999999999</v>
      </c>
      <c r="G14" s="13">
        <f>F14*E14</f>
        <v>311022.00099999999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VLOOKUP($B16,IN_09_25!$B:$E,4,)</f>
        <v>116314.61247198797</v>
      </c>
      <c r="G16" s="17">
        <f>F16*E16</f>
        <v>69788.767483192787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1561883.4754234783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VLOOKUP($B22,IN_09_25!$B:$E,4,)</f>
        <v>203534.98687341186</v>
      </c>
      <c r="G22" s="13">
        <f>F22*E22</f>
        <v>1322977.4146771771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VLOOKUP($B24,IN_09_25!$B:$E,4,)</f>
        <v>8184.7894999999999</v>
      </c>
      <c r="G24" s="13">
        <f>F24*E24</f>
        <v>200527.34275000001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VLOOKUP($B26,IN_09_25!$B:$E,4,)</f>
        <v>191893.58998150541</v>
      </c>
      <c r="G26" s="17">
        <f>F26*E26</f>
        <v>38378.717996301086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1029085.718180013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VLOOKUP($B32,IN_09_25!$B:$E,4,)</f>
        <v>22796.004999925008</v>
      </c>
      <c r="G32" s="13">
        <f>F32*E32</f>
        <v>76138.656699749525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VLOOKUP($B33,IN_09_25!$B:$E,4,)</f>
        <v>290779.42275233561</v>
      </c>
      <c r="G33" s="13">
        <f>F33*E33</f>
        <v>290779.42275233561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VLOOKUP($B34,IN_09_25!$B:$E,4,)</f>
        <v>132641.17139499058</v>
      </c>
      <c r="G34" s="13">
        <f>F34*E34</f>
        <v>530564.68557996233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VLOOKUP($B36,IN_09_25!$B:$E,4,)</f>
        <v>8184.7894999999999</v>
      </c>
      <c r="G36" s="13">
        <f>F36*E36</f>
        <v>110494.65824999999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VLOOKUP($B38,IN_09_25!$B:$E,4,)</f>
        <v>191893.58998150541</v>
      </c>
      <c r="G38" s="17">
        <f>F38*E38</f>
        <v>21108.294897965596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23217391.557244483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VLOOKUP($B44,IN_09_25!$B:$E,4,)</f>
        <v>203534.98687341186</v>
      </c>
      <c r="G44" s="13">
        <f>F44*E44</f>
        <v>16162713.307617635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VLOOKUP($B46,IN_09_25!$B:$E,4,)</f>
        <v>8184.7894999999999</v>
      </c>
      <c r="G46" s="13">
        <f>F46*E46</f>
        <v>5569421.8631699998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VLOOKUP($B48,IN_09_25!$B:$E,4,)</f>
        <v>191893.58998150541</v>
      </c>
      <c r="G48" s="17">
        <f>F48*E48</f>
        <v>1485256.3864568518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10902098.598667955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VLOOKUP($B54,IN_09_25!$B:$E,4,)</f>
        <v>22796.004999925008</v>
      </c>
      <c r="G54" s="13">
        <f>F54*E54</f>
        <v>394826.80659870117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VLOOKUP($B55,IN_09_25!$B:$E,4,)</f>
        <v>132641.17139499058</v>
      </c>
      <c r="G55" s="13">
        <f>F55*E55</f>
        <v>8730441.9012182783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VLOOKUP($B57,IN_09_25!$B:$E,4,)</f>
        <v>8184.7894999999999</v>
      </c>
      <c r="G57" s="13">
        <f>F57*E57</f>
        <v>1371934.4159900001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VLOOKUP($B59,IN_09_25!$B:$E,4,)</f>
        <v>191893.58998150541</v>
      </c>
      <c r="G59" s="17">
        <f>F59*E59</f>
        <v>404895.47486097639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140625" style="9" customWidth="1"/>
    <col min="7" max="7" width="15.1406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1057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7" t="s">
        <v>1056</v>
      </c>
      <c r="C6" s="347"/>
      <c r="D6" s="347"/>
      <c r="E6" s="347"/>
      <c r="F6" s="347"/>
      <c r="G6" s="347"/>
      <c r="H6" s="347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435240.56095096871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VLOOKUP($B11,IN_09_25!$B:$E,4,)</f>
        <v>127951.47505042738</v>
      </c>
      <c r="G11" s="13">
        <f>F11*E11</f>
        <v>127951.47505042738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VLOOKUP($B12,IN_09_25!$B:$E,4,)</f>
        <v>90427.5700357569</v>
      </c>
      <c r="G12" s="13">
        <f>F12*E12</f>
        <v>140162.73355542321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VLOOKUP($B13,IN_09_25!$B:$E,4,)</f>
        <v>42259.225097919305</v>
      </c>
      <c r="G13" s="13">
        <f>F13*E13</f>
        <v>42259.225097919305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VLOOKUP($B15,IN_09_25!$B:$E,4,)</f>
        <v>9436.3055000000022</v>
      </c>
      <c r="G15" s="13">
        <f>F15*E15</f>
        <v>113235.66600000003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VLOOKUP($B17,IN_09_25!$B:$E,4,)</f>
        <v>116314.61247198797</v>
      </c>
      <c r="G17" s="17">
        <f>F17*E17</f>
        <v>11631.461247198798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804457.27348670922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VLOOKUP($B23,IN_09_25!$B:$E,4,)</f>
        <v>451.14006334951114</v>
      </c>
      <c r="G23" s="13">
        <f>F23*E23</f>
        <v>20301.302850728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VLOOKUP($B24,IN_09_25!$B:$E,4,)</f>
        <v>4028.4637124145211</v>
      </c>
      <c r="G24" s="13">
        <f>F24*E24</f>
        <v>187323.56262727524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VLOOKUP($B25,IN_09_25!$B:$E,4,)</f>
        <v>12246.704090647119</v>
      </c>
      <c r="G25" s="13">
        <f>F25*E25</f>
        <v>73480.224543882709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VLOOKUP($B26,IN_09_25!$B:$E,4,)</f>
        <v>168043.65761822872</v>
      </c>
      <c r="G26" s="13">
        <f>F26*E26</f>
        <v>168043.65761822872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VLOOKUP($B27,IN_09_25!$B:$E,4,)</f>
        <v>1002.7942450732302</v>
      </c>
      <c r="G27" s="13">
        <f>F27*E27</f>
        <v>30083.827352196906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VLOOKUP($B29,IN_09_25!$B:$E,4,)</f>
        <v>9436.3055000000022</v>
      </c>
      <c r="G29" s="13">
        <f>F29*E29</f>
        <v>301961.77600000007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VLOOKUP($B31,IN_09_25!$B:$E,4,)</f>
        <v>116314.61247198797</v>
      </c>
      <c r="G31" s="17">
        <f>F31*E31</f>
        <v>23262.922494397597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1239697.8344376781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VLOOKUP($B37,IN_09_25!$B:$E,4,)</f>
        <v>451.14006334951114</v>
      </c>
      <c r="G37" s="13">
        <f t="shared" ref="G37:G44" si="0">F37*E37</f>
        <v>20301.302850728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VLOOKUP($B38,IN_09_25!$B:$E,4,)</f>
        <v>4028.4637124145211</v>
      </c>
      <c r="G38" s="13">
        <f t="shared" si="0"/>
        <v>187323.56262727524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VLOOKUP($B39,IN_09_25!$B:$E,4,)</f>
        <v>12246.704090647119</v>
      </c>
      <c r="G39" s="13">
        <f t="shared" si="0"/>
        <v>73480.224543882709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VLOOKUP($B40,IN_09_25!$B:$E,4,)</f>
        <v>168043.65761822872</v>
      </c>
      <c r="G40" s="13">
        <f t="shared" si="0"/>
        <v>168043.65761822872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VLOOKUP($B41,IN_09_25!$B:$E,4,)</f>
        <v>1002.7942450732302</v>
      </c>
      <c r="G41" s="13">
        <f t="shared" si="0"/>
        <v>30083.827352196906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VLOOKUP($B42,IN_09_25!$B:$E,4,)</f>
        <v>90427.5700357569</v>
      </c>
      <c r="G42" s="13">
        <f t="shared" si="0"/>
        <v>140162.73355542321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VLOOKUP($B43,IN_09_25!$B:$E,4,)</f>
        <v>42259.225097919305</v>
      </c>
      <c r="G43" s="13">
        <f t="shared" si="0"/>
        <v>42259.225097919305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VLOOKUP($B44,IN_09_25!$B:$E,4,)</f>
        <v>127951.47505042738</v>
      </c>
      <c r="G44" s="13">
        <f t="shared" si="0"/>
        <v>127951.47505042738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VLOOKUP($B46,IN_09_25!$B:$E,4,)</f>
        <v>9436.3055000000022</v>
      </c>
      <c r="G46" s="13">
        <f>F46*E46</f>
        <v>415197.4420000001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VLOOKUP($B48,IN_09_25!$B:$E,4,)</f>
        <v>116314.61247198797</v>
      </c>
      <c r="G48" s="17">
        <f>F48*E48</f>
        <v>34894.383741596394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3618473.4466986656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VLOOKUP($B52,IN_09_25!$B:$E,4,)</f>
        <v>12246.704090647119</v>
      </c>
      <c r="G52" s="13">
        <f t="shared" ref="G52:G57" si="1">F52*E52</f>
        <v>226478.29874833717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VLOOKUP($B53,IN_09_25!$B:$E,4,)</f>
        <v>451.14006334951114</v>
      </c>
      <c r="G53" s="13">
        <f t="shared" si="1"/>
        <v>86436.631577512933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VLOOKUP($B54,IN_09_25!$B:$E,4,)</f>
        <v>4028.4637124145211</v>
      </c>
      <c r="G54" s="13">
        <f t="shared" si="1"/>
        <v>1113012.1537118708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VLOOKUP($B55,IN_09_25!$B:$E,4,)</f>
        <v>19330.180580468328</v>
      </c>
      <c r="G55" s="13">
        <f t="shared" si="1"/>
        <v>482635.94873313321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VLOOKUP($B56,IN_09_25!$B:$E,4,)</f>
        <v>5744.3141143941557</v>
      </c>
      <c r="G56" s="13">
        <f t="shared" si="1"/>
        <v>119631.08574637269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VLOOKUP($B57,IN_09_25!$B:$E,4,)</f>
        <v>1002.7942450732302</v>
      </c>
      <c r="G57" s="13">
        <f t="shared" si="1"/>
        <v>130871.66854177206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VLOOKUP($B59,IN_09_25!$B:$E,4,)</f>
        <v>9436.3055000000022</v>
      </c>
      <c r="G59" s="13">
        <f>F59*E59</f>
        <v>1362517.5874505003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VLOOKUP($B61,IN_09_25!$B:$E,4,)</f>
        <v>116314.61247198797</v>
      </c>
      <c r="G61" s="17">
        <f>F61*E61</f>
        <v>96890.072189165978</v>
      </c>
      <c r="H61" s="15"/>
    </row>
    <row r="64" spans="1:8" s="2" customFormat="1" ht="18" x14ac:dyDescent="0.25">
      <c r="A64" s="27"/>
      <c r="B64" s="347" t="s">
        <v>1055</v>
      </c>
      <c r="C64" s="347"/>
      <c r="D64" s="347"/>
      <c r="E64" s="347"/>
      <c r="F64" s="347"/>
      <c r="G64" s="347"/>
      <c r="H64" s="347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2061262.7967512331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VLOOKUP($B69,IN_09_25!$B:$E,4,)</f>
        <v>256759.35144235712</v>
      </c>
      <c r="G69" s="13">
        <f>F69*E69</f>
        <v>1193930.9842069608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VLOOKUP($B70,IN_09_25!$B:$E,4,)</f>
        <v>129212.45245914246</v>
      </c>
      <c r="G70" s="13">
        <f>F70*E70</f>
        <v>711960.6130498749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VLOOKUP($B72,IN_09_25!$B:$E,4,)</f>
        <v>9436.3055000000022</v>
      </c>
      <c r="G72" s="13">
        <f>F72*E72</f>
        <v>132108.27700000003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VLOOKUP($B74,IN_09_25!$B:$E,4,)</f>
        <v>116314.61247198797</v>
      </c>
      <c r="G74" s="17">
        <f>F74*E74</f>
        <v>23262.922494397597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14069767.76496953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VLOOKUP($B80,IN_09_25!$B:$E,4,)</f>
        <v>256759.35144235712</v>
      </c>
      <c r="G80" s="13">
        <f>F80*E80</f>
        <v>8934711.9114911426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VLOOKUP($B81,IN_09_25!$B:$E,4,)</f>
        <v>129212.45245914246</v>
      </c>
      <c r="G81" s="13">
        <f>F81*E81</f>
        <v>4257550.3085287446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VLOOKUP($B83,IN_09_25!$B:$E,4,)</f>
        <v>9436.3055000000022</v>
      </c>
      <c r="G83" s="13">
        <f>F83*E83</f>
        <v>643480.5446560001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VLOOKUP($B85,IN_09_25!$B:$E,4,)</f>
        <v>116314.61247198797</v>
      </c>
      <c r="G85" s="17">
        <f>F85*E85</f>
        <v>234025.00029363981</v>
      </c>
      <c r="H85" s="15"/>
    </row>
    <row r="88" spans="1:8" s="2" customFormat="1" ht="18" x14ac:dyDescent="0.25">
      <c r="A88" s="27"/>
      <c r="B88" s="347" t="s">
        <v>2024</v>
      </c>
      <c r="C88" s="347"/>
      <c r="D88" s="347"/>
      <c r="E88" s="347"/>
      <c r="F88" s="347"/>
      <c r="G88" s="347"/>
      <c r="H88" s="347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1517101.1735318766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VLOOKUP($B93,IN_09_25!$B:$E,4,)</f>
        <v>19241.227886487784</v>
      </c>
      <c r="G93" s="13">
        <f>F93*E93</f>
        <v>796163.5274870916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VLOOKUP($B94,IN_09_25!$B:$E,4,)</f>
        <v>11939.172040174764</v>
      </c>
      <c r="G94" s="13">
        <f>F94*E94</f>
        <v>114114.6063599904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VLOOKUP($B95,IN_09_25!$B:$E,4,)</f>
        <v>7919.1568041383671</v>
      </c>
      <c r="G95" s="13">
        <f>F95*E95</f>
        <v>157836.71426328181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VLOOKUP($B96,IN_09_25!$B:$E,4,)</f>
        <v>600.17880501913703</v>
      </c>
      <c r="G96" s="13">
        <f>F96*E96</f>
        <v>54086.913550714591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VLOOKUP($B98,IN_09_25!$B:$E,4,)</f>
        <v>9436.3055000000022</v>
      </c>
      <c r="G98" s="13">
        <f>F98*E98</f>
        <v>377452.22000000009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VLOOKUP($B100,IN_09_25!$B:$E,4,)</f>
        <v>116314.61247198797</v>
      </c>
      <c r="G100" s="17">
        <f>F100*E100</f>
        <v>17447.191870798197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1932599.1346459487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VLOOKUP($B106,IN_09_25!$B:$E,4,)</f>
        <v>19241.227886487784</v>
      </c>
      <c r="G106" s="13">
        <f>F106*E106</f>
        <v>1073737.4809775644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VLOOKUP($B107,IN_09_25!$B:$E,4,)</f>
        <v>11939.172040174764</v>
      </c>
      <c r="G107" s="13">
        <f>F107*E107</f>
        <v>114114.6063599904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VLOOKUP($B108,IN_09_25!$B:$E,4,)</f>
        <v>7919.1568041383671</v>
      </c>
      <c r="G108" s="13">
        <f>F108*E108</f>
        <v>157836.71426328181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VLOOKUP($B109,IN_09_25!$B:$E,4,)</f>
        <v>600.17880501913703</v>
      </c>
      <c r="G109" s="13">
        <f>F109*E109</f>
        <v>54086.913550714591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VLOOKUP($B111,IN_09_25!$B:$E,4,)</f>
        <v>9436.3055000000022</v>
      </c>
      <c r="G111" s="13">
        <f>F111*E111</f>
        <v>509560.49700000009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VLOOKUP($B113,IN_09_25!$B:$E,4,)</f>
        <v>116314.61247198797</v>
      </c>
      <c r="G113" s="17">
        <f>F113*E113</f>
        <v>23262.922494397597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415497.96111407224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VLOOKUP($B119,IN_09_25!$B:$E,4,)</f>
        <v>19241.227886487784</v>
      </c>
      <c r="G119" s="13">
        <f>F119*E119</f>
        <v>277573.95349047281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VLOOKUP($B121,IN_09_25!$B:$E,4,)</f>
        <v>9436.3055000000022</v>
      </c>
      <c r="G121" s="13">
        <f>F121*E121</f>
        <v>132108.27700000003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VLOOKUP($B123,IN_09_25!$B:$E,4,)</f>
        <v>116314.61247198797</v>
      </c>
      <c r="G123" s="17">
        <f>F123*E123</f>
        <v>5815.7306235993992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2535135.7400698764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VLOOKUP($B129,IN_09_25!$B:$E,4,)</f>
        <v>19241.227886487784</v>
      </c>
      <c r="G129" s="13">
        <f>F129*E129</f>
        <v>218387.93651163633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VLOOKUP($B130,IN_09_25!$B:$E,4,)</f>
        <v>600.17880501913703</v>
      </c>
      <c r="G130" s="13">
        <f>F130*E130</f>
        <v>1137939.0143162839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VLOOKUP($B131,IN_09_25!$B:$E,4,)</f>
        <v>26983.336660310273</v>
      </c>
      <c r="G131" s="13">
        <f>F131*E131</f>
        <v>170534.68769316093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VLOOKUP($B133,IN_09_25!$B:$E,4,)</f>
        <v>9436.3055000000022</v>
      </c>
      <c r="G133" s="13">
        <f>F133*E133</f>
        <v>961748.25656000036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VLOOKUP($B135,IN_09_25!$B:$E,4,)</f>
        <v>116314.61247198797</v>
      </c>
      <c r="G135" s="17">
        <f>F135*E135</f>
        <v>46525.844988795194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4949493.9948104341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VLOOKUP($B141,IN_09_25!$B:$E,4,)</f>
        <v>19241.227886487784</v>
      </c>
      <c r="G141" s="13">
        <f>F141*E141</f>
        <v>2222746.6454470688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VLOOKUP($B142,IN_09_25!$B:$E,4,)</f>
        <v>11939.172040174764</v>
      </c>
      <c r="G142" s="13">
        <f>F142*E142</f>
        <v>267282.24446339248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VLOOKUP($B143,IN_09_25!$B:$E,4,)</f>
        <v>7919.1568041383671</v>
      </c>
      <c r="G143" s="13">
        <f>F143*E143</f>
        <v>1170292.9925155679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VLOOKUP($B144,IN_09_25!$B:$E,4,)</f>
        <v>600.17880501913703</v>
      </c>
      <c r="G144" s="13">
        <f>F144*E144</f>
        <v>37767.451663439235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VLOOKUP($B146,IN_09_25!$B:$E,4,)</f>
        <v>9436.3055000000022</v>
      </c>
      <c r="G146" s="13">
        <f>F146*E146</f>
        <v>1151606.7232200003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VLOOKUP($B148,IN_09_25!$B:$E,4,)</f>
        <v>116314.61247198797</v>
      </c>
      <c r="G148" s="17">
        <f>F148*E148</f>
        <v>99797.93750096568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85546875" style="9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1058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892500.58606913022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VLOOKUP($B9,IN_09_25!$B:$E,4,)</f>
        <v>12276.514532555622</v>
      </c>
      <c r="G9" s="13">
        <f>F9*E9</f>
        <v>70835.488852845941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VLOOKUP($B10,IN_09_25!$B:$E,4,)</f>
        <v>1955.5572074357096</v>
      </c>
      <c r="G10" s="13">
        <f>F10*E10</f>
        <v>57767.159907650865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VLOOKUP($B11,IN_09_25!$B:$E,4,)</f>
        <v>10681.762758394436</v>
      </c>
      <c r="G11" s="13">
        <f>F11*E11</f>
        <v>198680.78730613651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VLOOKUP($B12,IN_09_25!$B:$E,4,)</f>
        <v>8290.2950616557227</v>
      </c>
      <c r="G12" s="13">
        <f>F12*E12</f>
        <v>27606.682555313557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VLOOKUP($B13,IN_09_25!$B:$E,4,)</f>
        <v>86093.222576385015</v>
      </c>
      <c r="G13" s="13">
        <f>F13*E13</f>
        <v>86093.222576385015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VLOOKUP($B15,IN_09_25!$B:$E,4,)</f>
        <v>9436.3055000000022</v>
      </c>
      <c r="G15" s="13">
        <f>F15*E15</f>
        <v>434070.05300000007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VLOOKUP($B17,IN_09_25!$B:$E,4,)</f>
        <v>116314.61247198797</v>
      </c>
      <c r="G17" s="17">
        <f>F17*E17</f>
        <v>17447.191870798197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1091579.7744625336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VLOOKUP($B23,IN_09_25!$B:$E,4,)</f>
        <v>12155.438983764496</v>
      </c>
      <c r="G23" s="13">
        <f t="shared" ref="G23:G29" si="0">F23*E23</f>
        <v>58346.107122069581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VLOOKUP($B24,IN_09_25!$B:$E,4,)</f>
        <v>1955.5572074357096</v>
      </c>
      <c r="G24" s="13">
        <f t="shared" si="0"/>
        <v>55733.380411917722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VLOOKUP($B25,IN_09_25!$B:$E,4,)</f>
        <v>10681.762758394436</v>
      </c>
      <c r="G25" s="13">
        <f t="shared" si="0"/>
        <v>273453.12661489757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VLOOKUP($B26,IN_09_25!$B:$E,4,)</f>
        <v>64505.083084146412</v>
      </c>
      <c r="G26" s="13">
        <f t="shared" si="0"/>
        <v>64505.083084146412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VLOOKUP($B27,IN_09_25!$B:$E,4,)</f>
        <v>86093.222576385015</v>
      </c>
      <c r="G27" s="13">
        <f t="shared" si="0"/>
        <v>86093.222576385015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VLOOKUP($B28,IN_09_25!$B:$E,4,)</f>
        <v>8290.2950616557227</v>
      </c>
      <c r="G28" s="13">
        <f t="shared" si="0"/>
        <v>27606.682555313557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VLOOKUP($B29,IN_09_25!$B:$E,4,)</f>
        <v>12276.514532555622</v>
      </c>
      <c r="G29" s="13">
        <f t="shared" si="0"/>
        <v>70835.488852845941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VLOOKUP($B31,IN_09_25!$B:$E,4,)</f>
        <v>9436.3055000000022</v>
      </c>
      <c r="G31" s="13">
        <f>F31*E31</f>
        <v>434070.05300000007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VLOOKUP($B33,IN_09_25!$B:$E,4,)</f>
        <v>116314.61247198797</v>
      </c>
      <c r="G33" s="17">
        <f>F33*E33</f>
        <v>20936.630244957836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13934739.513916716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VLOOKUP($B39,IN_09_25!$B:$E,4,)</f>
        <v>12276.514532555622</v>
      </c>
      <c r="G39" s="13">
        <f t="shared" ref="G39:G44" si="1">F39*E39</f>
        <v>1269894.9397620861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VLOOKUP($B40,IN_09_25!$B:$E,4,)</f>
        <v>1955.5572074357096</v>
      </c>
      <c r="G40" s="13">
        <f t="shared" si="1"/>
        <v>718121.6732717487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VLOOKUP($B41,IN_09_25!$B:$E,4,)</f>
        <v>10681.762758394436</v>
      </c>
      <c r="G41" s="13">
        <f t="shared" si="1"/>
        <v>3464854.0677031614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VLOOKUP($B42,IN_09_25!$B:$E,4,)</f>
        <v>8290.2950616557227</v>
      </c>
      <c r="G42" s="13">
        <f t="shared" si="1"/>
        <v>1294886.0565651923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VLOOKUP($B43,IN_09_25!$B:$E,4,)</f>
        <v>12155.438983764496</v>
      </c>
      <c r="G43" s="13">
        <f t="shared" si="1"/>
        <v>856921.98203844565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VLOOKUP($B44,IN_09_25!$B:$E,4,)</f>
        <v>86093.222576385015</v>
      </c>
      <c r="G44" s="13">
        <f t="shared" si="1"/>
        <v>814786.25846290786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VLOOKUP($B46,IN_09_25!$B:$E,4,)</f>
        <v>9436.3055000000022</v>
      </c>
      <c r="G46" s="13">
        <f>F46*E46</f>
        <v>5090377.2567530014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VLOOKUP($B48,IN_09_25!$B:$E,4,)</f>
        <v>116314.61247198797</v>
      </c>
      <c r="G48" s="17">
        <f>F48*E48</f>
        <v>424897.27936017205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1087896.2948497334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VLOOKUP($B53,IN_09_25!$B:$E,4,)</f>
        <v>282484.94760062289</v>
      </c>
      <c r="G53" s="13">
        <f>F53*E53</f>
        <v>282484.94760062289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VLOOKUP($B54,IN_09_25!$B:$E,4,)</f>
        <v>359072.62483973737</v>
      </c>
      <c r="G54" s="13">
        <f>F54*E54</f>
        <v>359072.62483973737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VLOOKUP($B55,IN_09_25!$B:$E,4,)</f>
        <v>300920.39578057808</v>
      </c>
      <c r="G55" s="13">
        <f>F55*E55</f>
        <v>300920.39578057808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VLOOKUP($B57,IN_09_25!$B:$E,4,)</f>
        <v>9436.3055000000022</v>
      </c>
      <c r="G57" s="13">
        <f>F57*E57</f>
        <v>98892.481640000027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VLOOKUP($B59,IN_09_25!$B:$E,4,)</f>
        <v>116314.61247198797</v>
      </c>
      <c r="G59" s="17">
        <f>F59*E59</f>
        <v>46525.844988795194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2184128.6538111474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VLOOKUP($B65,IN_09_25!$B:$E,4,)</f>
        <v>12155.438983764496</v>
      </c>
      <c r="G65" s="13">
        <f t="shared" ref="G65:G74" si="2">F65*E65</f>
        <v>58346.107122069581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VLOOKUP($B66,IN_09_25!$B:$E,4,)</f>
        <v>1955.5572074357096</v>
      </c>
      <c r="G66" s="13">
        <f t="shared" si="2"/>
        <v>55733.380411917722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VLOOKUP($B67,IN_09_25!$B:$E,4,)</f>
        <v>10681.762758394436</v>
      </c>
      <c r="G67" s="13">
        <f t="shared" si="2"/>
        <v>273453.12661489757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VLOOKUP($B68,IN_09_25!$B:$E,4,)</f>
        <v>64505.083084146412</v>
      </c>
      <c r="G68" s="13">
        <f t="shared" si="2"/>
        <v>64505.083084146412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VLOOKUP($B69,IN_09_25!$B:$E,4,)</f>
        <v>86093.222576385015</v>
      </c>
      <c r="G69" s="13">
        <f t="shared" si="2"/>
        <v>86093.222576385015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VLOOKUP($B70,IN_09_25!$B:$E,4,)</f>
        <v>8290.2950616557227</v>
      </c>
      <c r="G70" s="13">
        <f t="shared" si="2"/>
        <v>27606.682555313557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VLOOKUP($B71,IN_09_25!$B:$E,4,)</f>
        <v>12276.514532555622</v>
      </c>
      <c r="G71" s="13">
        <f t="shared" si="2"/>
        <v>70835.488852845941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VLOOKUP($B72,IN_09_25!$B:$E,4,)</f>
        <v>282484.94760062289</v>
      </c>
      <c r="G72" s="13">
        <f t="shared" si="2"/>
        <v>282484.94760062289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VLOOKUP($B73,IN_09_25!$B:$E,4,)</f>
        <v>359072.62483973737</v>
      </c>
      <c r="G73" s="13">
        <f t="shared" si="2"/>
        <v>359072.62483973737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VLOOKUP($B74,IN_09_25!$B:$E,4,)</f>
        <v>300920.39578057808</v>
      </c>
      <c r="G74" s="13">
        <f t="shared" si="2"/>
        <v>300920.39578057808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VLOOKUP($B76,IN_09_25!$B:$E,4,)</f>
        <v>9436.3055000000022</v>
      </c>
      <c r="G76" s="13">
        <f>F76*E76</f>
        <v>532962.5346400002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VLOOKUP($B78,IN_09_25!$B:$E,4,)</f>
        <v>116314.61247198797</v>
      </c>
      <c r="G78" s="17">
        <f>F78*E78</f>
        <v>72115.059732632537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155"/>
  <sheetViews>
    <sheetView workbookViewId="0">
      <selection activeCell="A2" sqref="A2:F2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11" t="str">
        <f>'PT ORGANISMOS'!A2</f>
        <v>Precios de SEPTIEMBRE 2025</v>
      </c>
      <c r="B2" s="311"/>
      <c r="C2" s="311"/>
      <c r="D2" s="311"/>
      <c r="E2" s="311"/>
      <c r="F2" s="311"/>
      <c r="G2"/>
    </row>
    <row r="3" spans="1:7" ht="30" customHeight="1" x14ac:dyDescent="0.25">
      <c r="A3" s="312" t="s">
        <v>1168</v>
      </c>
      <c r="B3" s="312"/>
      <c r="C3" s="312"/>
      <c r="D3" s="312"/>
      <c r="E3" s="312"/>
      <c r="F3" s="312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25700.239030000001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32575.462209999998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54347.002279999993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34901.754459439755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22099.919560028651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19923.589674439761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5413.3169145195798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1992.608174023846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10718.48702521228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638281.07666680741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797179.20279217907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819173.90205074486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1382001.2921824686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1294003.7914014456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1200908.0198625305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1261849.2111977981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905131.4990160357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90858.589269233707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995004.28958020452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1129711.1299394695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1280697.209622975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1628670.7374657551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34490.900006597476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246009.06286215669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267043.79596474278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23767.438241315875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28536.626009289394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35783.201780237236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34222.303835124119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43563.697573234356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306409.93612971326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314591.62756938802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13232.637537809975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23992.940437352292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12950.678448900124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13282.386715306737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33803.544476665367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15146.851050249543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7095.2251236938664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47103.812362646539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31593.280923610975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17906.159364244388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31821.218303603691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20264.760098233553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28333.23315319567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58769.072325887959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127426.86583137274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81371.644248625089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74022.492960556134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72937.93205532436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58678.165016963241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186936.25640157983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94609.819700140783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59576.69353085175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44489.951408481458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63628.003399137364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44365.543947909457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87028.660276720053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20433.758807004495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36949.425812329457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4529.4561527239794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17755.167142081438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2611711.5184823838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1561883.4754234783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1029085.718180013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23217391.557244483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10902098.598667955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435240.56095096871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804457.27348670922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1239697.8344376781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3618473.4466986656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2061262.7967512331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14069767.76496953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1517101.1735318766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1932599.1346459487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415497.96111407224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2535135.7400698764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4949493.9948104341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892500.58606913022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1091579.7744625336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2184128.6538111474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13934739.513916716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1087896.2948497334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1968583.8341124691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25172073.45300249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2069618.9299335619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9567.2281820241406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2332.9186949386176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2430.7434645649232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12277.204156579259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6942.70892573724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10781.759325556686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14020.252739446951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37827.715718129424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5980.491534545803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55475.581833951233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84573.80387355393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443533.44970266725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7795.9222290854177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538247.9657298876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1686.9726527198798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848149.57333655492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271447.89605229098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1004366.7592594868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700899.82886938401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81727.594851828224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72622.300521924393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22764838.501609694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125043.26846349209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101423.86418371108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53341.019169401436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52543459.329362333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6250361.9657884035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5015894.208887957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25435219.657057356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48201.179582642158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46574.100646406936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66465.76368490317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11586.123870750369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5" t="s">
        <v>906</v>
      </c>
      <c r="B127" s="315"/>
      <c r="C127" s="316" t="s">
        <v>2020</v>
      </c>
      <c r="D127" s="316"/>
      <c r="E127" s="318" t="s">
        <v>921</v>
      </c>
      <c r="F127" s="318"/>
      <c r="G127" s="318"/>
    </row>
    <row r="128" spans="1:7" x14ac:dyDescent="0.25">
      <c r="A128" s="313" t="s">
        <v>43</v>
      </c>
      <c r="B128" s="314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7">
        <f>VLOOKUP($A128,Dolar!$B$8:$L$8,11,FALSE)</f>
        <v>1417.9499999999989</v>
      </c>
      <c r="G128" s="317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1826.3123077086634</v>
      </c>
      <c r="F135" s="222">
        <v>180</v>
      </c>
      <c r="G135" s="94">
        <f>VLOOKUP($F135,Flete!$O$6:$AA$47,13,FALSE)</f>
        <v>322.13224519604631</v>
      </c>
    </row>
    <row r="136" spans="1:7" x14ac:dyDescent="0.25">
      <c r="D136" s="200">
        <v>15</v>
      </c>
      <c r="E136" s="94">
        <f>VLOOKUP($D136,Flete!$O$6:$AA$47,13,FALSE)</f>
        <v>1374.7667613024621</v>
      </c>
      <c r="F136" s="222">
        <v>190</v>
      </c>
      <c r="G136" s="94">
        <f>VLOOKUP($F136,Flete!$O$6:$AA$47,13,FALSE)</f>
        <v>317.98826815446068</v>
      </c>
    </row>
    <row r="137" spans="1:7" x14ac:dyDescent="0.25">
      <c r="D137" s="200">
        <v>20</v>
      </c>
      <c r="E137" s="94">
        <f>VLOOKUP($D137,Flete!$O$6:$AA$47,13,FALSE)</f>
        <v>1148.993988099362</v>
      </c>
      <c r="F137" s="222">
        <v>200</v>
      </c>
      <c r="G137" s="94">
        <f>VLOOKUP($F137,Flete!$O$6:$AA$47,13,FALSE)</f>
        <v>314.25868881703354</v>
      </c>
    </row>
    <row r="138" spans="1:7" x14ac:dyDescent="0.25">
      <c r="D138" s="200">
        <v>25</v>
      </c>
      <c r="E138" s="94">
        <f>VLOOKUP($D138,Flete!$O$6:$AA$47,13,FALSE)</f>
        <v>1013.5303241775014</v>
      </c>
      <c r="F138" s="222">
        <v>210</v>
      </c>
      <c r="G138" s="94">
        <f>VLOOKUP($F138,Flete!$O$6:$AA$47,13,FALSE)</f>
        <v>310.88430751174246</v>
      </c>
    </row>
    <row r="139" spans="1:7" x14ac:dyDescent="0.25">
      <c r="D139" s="200">
        <v>30</v>
      </c>
      <c r="E139" s="94">
        <f>VLOOKUP($D139,Flete!$O$6:$AA$47,13,FALSE)</f>
        <v>923.22121489626124</v>
      </c>
      <c r="F139" s="222">
        <v>220</v>
      </c>
      <c r="G139" s="94">
        <f>VLOOKUP($F139,Flete!$O$6:$AA$47,13,FALSE)</f>
        <v>307.81668814329578</v>
      </c>
    </row>
    <row r="140" spans="1:7" x14ac:dyDescent="0.25">
      <c r="D140" s="200">
        <v>35</v>
      </c>
      <c r="E140" s="94">
        <f>VLOOKUP($D140,Flete!$O$6:$AA$47,13,FALSE)</f>
        <v>858.71470826680388</v>
      </c>
      <c r="F140" s="222">
        <v>230</v>
      </c>
      <c r="G140" s="94">
        <f>VLOOKUP($F140,Flete!$O$6:$AA$47,13,FALSE)</f>
        <v>305.01581828514901</v>
      </c>
    </row>
    <row r="141" spans="1:7" x14ac:dyDescent="0.25">
      <c r="D141" s="200">
        <v>40</v>
      </c>
      <c r="E141" s="94">
        <f>VLOOKUP($D141,Flete!$O$6:$AA$47,13,FALSE)</f>
        <v>810.33482829471086</v>
      </c>
      <c r="F141" s="222">
        <v>240</v>
      </c>
      <c r="G141" s="94">
        <f>VLOOKUP($F141,Flete!$O$6:$AA$47,13,FALSE)</f>
        <v>302.44835424851436</v>
      </c>
    </row>
    <row r="142" spans="1:7" x14ac:dyDescent="0.25">
      <c r="D142" s="200">
        <v>45</v>
      </c>
      <c r="E142" s="94">
        <f>VLOOKUP($D142,Flete!$O$6:$AA$47,13,FALSE)</f>
        <v>772.70603276086069</v>
      </c>
      <c r="F142" s="222">
        <v>250</v>
      </c>
      <c r="G142" s="94">
        <f>VLOOKUP($F142,Flete!$O$6:$AA$47,13,FALSE)</f>
        <v>300.08628733481055</v>
      </c>
    </row>
    <row r="143" spans="1:7" x14ac:dyDescent="0.25">
      <c r="D143" s="200">
        <v>50</v>
      </c>
      <c r="E143" s="94">
        <f>VLOOKUP($D143,Flete!$O$6:$AA$47,13,FALSE)</f>
        <v>742.60299633378077</v>
      </c>
      <c r="F143" s="222">
        <v>260</v>
      </c>
      <c r="G143" s="94">
        <f>VLOOKUP($F143,Flete!$O$6:$AA$47,13,FALSE)</f>
        <v>297.90591787600698</v>
      </c>
    </row>
    <row r="144" spans="1:7" x14ac:dyDescent="0.25">
      <c r="D144" s="200">
        <v>60</v>
      </c>
      <c r="E144" s="94">
        <f>VLOOKUP($D144,Flete!$O$6:$AA$47,13,FALSE)</f>
        <v>491.14066752033364</v>
      </c>
      <c r="F144" s="222">
        <v>280</v>
      </c>
      <c r="G144" s="94">
        <f>VLOOKUP($F144,Flete!$O$6:$AA$47,13,FALSE)</f>
        <v>294.01240098528643</v>
      </c>
    </row>
    <row r="145" spans="4:7" x14ac:dyDescent="0.25">
      <c r="D145" s="200">
        <v>70</v>
      </c>
      <c r="E145" s="94">
        <f>VLOOKUP($D145,Flete!$O$6:$AA$47,13,FALSE)</f>
        <v>456.36673886527603</v>
      </c>
      <c r="F145" s="222">
        <v>300</v>
      </c>
      <c r="G145" s="94">
        <f>VLOOKUP($F145,Flete!$O$6:$AA$47,13,FALSE)</f>
        <v>290.63801967999524</v>
      </c>
    </row>
    <row r="146" spans="4:7" x14ac:dyDescent="0.25">
      <c r="D146" s="200">
        <v>80</v>
      </c>
      <c r="E146" s="94">
        <f>VLOOKUP($D146,Flete!$O$6:$AA$47,13,FALSE)</f>
        <v>430.28629237398292</v>
      </c>
      <c r="F146" s="222">
        <v>320</v>
      </c>
      <c r="G146" s="94">
        <f>VLOOKUP($F146,Flete!$O$6:$AA$47,13,FALSE)</f>
        <v>287.68543603786543</v>
      </c>
    </row>
    <row r="147" spans="4:7" x14ac:dyDescent="0.25">
      <c r="D147" s="200">
        <v>90</v>
      </c>
      <c r="E147" s="94">
        <f>VLOOKUP($D147,Flete!$O$6:$AA$47,13,FALSE)</f>
        <v>410.00150065853262</v>
      </c>
      <c r="F147" s="222">
        <v>340</v>
      </c>
      <c r="G147" s="94">
        <f>VLOOKUP($F147,Flete!$O$6:$AA$47,13,FALSE)</f>
        <v>285.0802151771627</v>
      </c>
    </row>
    <row r="148" spans="4:7" x14ac:dyDescent="0.25">
      <c r="D148" s="200">
        <v>100</v>
      </c>
      <c r="E148" s="94">
        <f>VLOOKUP($D148,Flete!$O$6:$AA$47,13,FALSE)</f>
        <v>393.77366728617233</v>
      </c>
      <c r="F148" s="222">
        <v>360</v>
      </c>
      <c r="G148" s="94">
        <f>VLOOKUP($F148,Flete!$O$6:$AA$47,13,FALSE)</f>
        <v>282.76446330098241</v>
      </c>
    </row>
    <row r="149" spans="4:7" x14ac:dyDescent="0.25">
      <c r="D149" s="200">
        <v>110</v>
      </c>
      <c r="E149" s="94">
        <f>VLOOKUP($D149,Flete!$O$6:$AA$47,13,FALSE)</f>
        <v>380.49634907242324</v>
      </c>
      <c r="F149" s="222">
        <v>380</v>
      </c>
      <c r="G149" s="94">
        <f>VLOOKUP($F149,Flete!$O$6:$AA$47,13,FALSE)</f>
        <v>280.69247478018957</v>
      </c>
    </row>
    <row r="150" spans="4:7" x14ac:dyDescent="0.25">
      <c r="D150" s="200">
        <v>120</v>
      </c>
      <c r="E150" s="94">
        <f>VLOOKUP($D150,Flete!$O$6:$AA$47,13,FALSE)</f>
        <v>369.43191722763203</v>
      </c>
      <c r="F150" s="222">
        <v>400</v>
      </c>
      <c r="G150" s="94">
        <f>VLOOKUP($F150,Flete!$O$6:$AA$47,13,FALSE)</f>
        <v>278.827685111476</v>
      </c>
    </row>
    <row r="151" spans="4:7" x14ac:dyDescent="0.25">
      <c r="D151" s="200">
        <v>130</v>
      </c>
      <c r="E151" s="94">
        <f>VLOOKUP($D151,Flete!$O$6:$AA$47,13,FALSE)</f>
        <v>360.06970566665495</v>
      </c>
      <c r="F151" s="222">
        <v>420</v>
      </c>
      <c r="G151" s="94">
        <f>VLOOKUP($F151,Flete!$O$6:$AA$47,13,FALSE)</f>
        <v>277.14049445883046</v>
      </c>
    </row>
    <row r="152" spans="4:7" x14ac:dyDescent="0.25">
      <c r="D152" s="200">
        <v>140</v>
      </c>
      <c r="E152" s="94">
        <f>VLOOKUP($D152,Flete!$O$6:$AA$47,13,FALSE)</f>
        <v>352.04495290010317</v>
      </c>
      <c r="F152" s="222">
        <v>440</v>
      </c>
      <c r="G152" s="94">
        <f>VLOOKUP($F152,Flete!$O$6:$AA$47,13,FALSE)</f>
        <v>275.60668477460723</v>
      </c>
    </row>
    <row r="153" spans="4:7" x14ac:dyDescent="0.25">
      <c r="D153" s="200">
        <v>150</v>
      </c>
      <c r="E153" s="94">
        <f>VLOOKUP($D153,Flete!$O$6:$AA$47,13,FALSE)</f>
        <v>337.87935795407196</v>
      </c>
      <c r="F153" s="222">
        <v>460</v>
      </c>
      <c r="G153" s="94">
        <f>VLOOKUP($F153,Flete!$O$6:$AA$47,13,FALSE)</f>
        <v>274.2062498455337</v>
      </c>
    </row>
    <row r="154" spans="4:7" x14ac:dyDescent="0.25">
      <c r="D154" s="200">
        <v>160</v>
      </c>
      <c r="E154" s="94">
        <f>VLOOKUP($D154,Flete!$O$6:$AA$47,13,FALSE)</f>
        <v>331.97419066981234</v>
      </c>
      <c r="F154" s="222">
        <v>480</v>
      </c>
      <c r="G154" s="94">
        <f>VLOOKUP($F154,Flete!$O$6:$AA$47,13,FALSE)</f>
        <v>272.9225178272165</v>
      </c>
    </row>
    <row r="155" spans="4:7" x14ac:dyDescent="0.25">
      <c r="D155" s="201">
        <v>170</v>
      </c>
      <c r="E155" s="95">
        <f>VLOOKUP($D155,Flete!$O$6:$AA$47,13,FALSE)</f>
        <v>326.76374894840677</v>
      </c>
      <c r="F155" s="223">
        <v>500</v>
      </c>
      <c r="G155" s="95">
        <f>VLOOKUP($F155,Flete!$O$6:$AA$47,13,FALSE)</f>
        <v>271.7414843703645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1069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1968583.8341124691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VLOOKUP($B9,IN_09_25!$B:$E,4,)</f>
        <v>13866.319162672276</v>
      </c>
      <c r="G9" s="13">
        <f>F9*E9</f>
        <v>883561.85704547749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VLOOKUP($B10,IN_09_25!$B:$E,4,)</f>
        <v>1012.1575877588554</v>
      </c>
      <c r="G10" s="13">
        <f>F10*E10</f>
        <v>53998.607306934937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VLOOKUP($B11,IN_09_25!$B:$E,4,)</f>
        <v>5916.9780719644777</v>
      </c>
      <c r="G11" s="13">
        <f>F11*E11</f>
        <v>81240.108928072281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VLOOKUP($B12,IN_09_25!$B:$E,4,)</f>
        <v>8940.4096459084394</v>
      </c>
      <c r="G12" s="13">
        <f>F12*E12</f>
        <v>43808.007264951353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VLOOKUP($B13,IN_09_25!$B:$E,4,)</f>
        <v>3139.0793724763457</v>
      </c>
      <c r="G13" s="13">
        <f>F13*E13</f>
        <v>416712.78669623489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VLOOKUP($B15,IN_09_25!$B:$E,4,)</f>
        <v>9436.3055000000022</v>
      </c>
      <c r="G15" s="13">
        <f>F15*E15</f>
        <v>471815.27500000014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VLOOKUP($B17,IN_09_25!$B:$E,4,)</f>
        <v>116314.61247198797</v>
      </c>
      <c r="G17" s="17">
        <f>F17*E17</f>
        <v>17447.191870798197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25172073.45300249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VLOOKUP($B23,IN_09_25!$B:$E,4,)</f>
        <v>13866.319162672276</v>
      </c>
      <c r="G23" s="13">
        <f t="shared" ref="G23:G28" si="0">F23*E23</f>
        <v>6553499.7626621714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VLOOKUP($B24,IN_09_25!$B:$E,4,)</f>
        <v>1012.1575877588554</v>
      </c>
      <c r="G24" s="13">
        <f t="shared" si="0"/>
        <v>583338.80686823663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VLOOKUP($B25,IN_09_25!$B:$E,4,)</f>
        <v>2439563.7285302267</v>
      </c>
      <c r="G25" s="13">
        <f t="shared" si="0"/>
        <v>4249720.0150996549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VLOOKUP($B26,IN_09_25!$B:$E,4,)</f>
        <v>5916.9780719644777</v>
      </c>
      <c r="G26" s="13">
        <f t="shared" si="0"/>
        <v>868908.22986798349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VLOOKUP($B27,IN_09_25!$B:$E,4,)</f>
        <v>8940.4096459084394</v>
      </c>
      <c r="G27" s="13">
        <f t="shared" si="0"/>
        <v>3334951.6061167661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VLOOKUP($B28,IN_09_25!$B:$E,4,)</f>
        <v>3139.0793724763457</v>
      </c>
      <c r="G28" s="13">
        <f t="shared" si="0"/>
        <v>6536583.4542918056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VLOOKUP($B30,IN_09_25!$B:$E,4,)</f>
        <v>9436.3055000000022</v>
      </c>
      <c r="G30" s="13">
        <f>F30*E30</f>
        <v>2843149.4108445006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VLOOKUP($B32,IN_09_25!$B:$E,4,)</f>
        <v>116314.61247198797</v>
      </c>
      <c r="G32" s="17">
        <f>F32*E32</f>
        <v>201922.16725137111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2069618.9299335619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VLOOKUP($B38,IN_09_25!$B:$E,4,)</f>
        <v>136150.1942153135</v>
      </c>
      <c r="G38" s="13">
        <f t="shared" ref="G38:G44" si="1">F38*E38</f>
        <v>136150.1942153135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VLOOKUP($B39,IN_09_25!$B:$E,4,)</f>
        <v>30845.551134034471</v>
      </c>
      <c r="G39" s="13">
        <f t="shared" si="1"/>
        <v>111043.9840825241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VLOOKUP($B40,IN_09_25!$B:$E,4,)</f>
        <v>1012.1575877588554</v>
      </c>
      <c r="G40" s="13">
        <f t="shared" si="1"/>
        <v>44534.933861389633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VLOOKUP($B41,IN_09_25!$B:$E,4,)</f>
        <v>13866.319162672276</v>
      </c>
      <c r="G41" s="13">
        <f t="shared" si="1"/>
        <v>457588.53236818512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VLOOKUP($B42,IN_09_25!$B:$E,4,)</f>
        <v>5916.9780719644777</v>
      </c>
      <c r="G42" s="13">
        <f t="shared" si="1"/>
        <v>126386.65161716125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VLOOKUP($B43,IN_09_25!$B:$E,4,)</f>
        <v>8940.4096459084394</v>
      </c>
      <c r="G43" s="13">
        <f t="shared" si="1"/>
        <v>226997.00090961528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VLOOKUP($B44,IN_09_25!$B:$E,4,)</f>
        <v>3139.0793724763457</v>
      </c>
      <c r="G44" s="13">
        <f t="shared" si="1"/>
        <v>547329.87938497565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VLOOKUP($B46,IN_09_25!$B:$E,4,)</f>
        <v>9436.3055000000022</v>
      </c>
      <c r="G46" s="13">
        <f>F46*E46</f>
        <v>396324.83100000012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VLOOKUP($B48,IN_09_25!$B:$E,4,)</f>
        <v>116314.61247198797</v>
      </c>
      <c r="G48" s="17">
        <f>F48*E48</f>
        <v>23262.922494397597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1076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9567.2281820241406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VLOOKUP($B9,IN_09_25!$B:$E,4,)</f>
        <v>153459.71615638805</v>
      </c>
      <c r="G9" s="13">
        <f>F9*E9</f>
        <v>1918.2464519548507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VLOOKUP($B10,IN_09_25!$B:$E,4,)</f>
        <v>6838.8640264915084</v>
      </c>
      <c r="G10" s="13">
        <f>F10*E10</f>
        <v>458.2038897749311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VLOOKUP($B11,IN_09_25!$B:$E,4,)</f>
        <v>8599.738739959932</v>
      </c>
      <c r="G11" s="13">
        <f>F11*E11</f>
        <v>2923.9111715863769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VLOOKUP($B13,IN_09_25!$B:$E,4,)</f>
        <v>8184.7894999999999</v>
      </c>
      <c r="G13" s="13">
        <f>F13*E13</f>
        <v>4092.3947499999999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VLOOKUP($B15,IN_09_25!$B:$E,4,)</f>
        <v>116314.61247198797</v>
      </c>
      <c r="G15" s="17">
        <f>F15*E15</f>
        <v>174.47191870798196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2332.9186949386176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VLOOKUP($B21,IN_09_25!$B:$E,4,)</f>
        <v>6838.8640264915084</v>
      </c>
      <c r="G21" s="13">
        <f>F21*E21</f>
        <v>136.77728052983016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VLOOKUP($B22,IN_09_25!$B:$E,4,)</f>
        <v>305.95577724264569</v>
      </c>
      <c r="G22" s="13">
        <f>F22*E22</f>
        <v>91.786733172793703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VLOOKUP($B24,IN_09_25!$B:$E,4,)</f>
        <v>8184.7894999999999</v>
      </c>
      <c r="G24" s="13">
        <f>F24*E24</f>
        <v>2046.197375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VLOOKUP($B26,IN_09_25!$B:$E,4,)</f>
        <v>116314.61247198797</v>
      </c>
      <c r="G26" s="17">
        <f>F26*E26</f>
        <v>58.157306235993985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2430.7434645649232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VLOOKUP($B32,IN_09_25!$B:$E,4,)</f>
        <v>6838.8640264915084</v>
      </c>
      <c r="G32" s="13">
        <f>F32*E32</f>
        <v>136.77728052983016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VLOOKUP($B33,IN_09_25!$B:$E,4,)</f>
        <v>2528.1533706546561</v>
      </c>
      <c r="G33" s="13">
        <f>F33*E33</f>
        <v>189.61150279909921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VLOOKUP($B35,IN_09_25!$B:$E,4,)</f>
        <v>8184.7894999999999</v>
      </c>
      <c r="G35" s="13">
        <f>F35*E35</f>
        <v>2046.197375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VLOOKUP($B37,IN_09_25!$B:$E,4,)</f>
        <v>116314.61247198797</v>
      </c>
      <c r="G37" s="17">
        <f>F37*E37</f>
        <v>58.157306235993985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12277.204156579259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VLOOKUP($B43,IN_09_25!$B:$E,4,)</f>
        <v>96179.122784857842</v>
      </c>
      <c r="G43" s="13">
        <f>F43*E43</f>
        <v>4808.9561392428923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VLOOKUP($B44,IN_09_25!$B:$E,4,)</f>
        <v>38566.495375814826</v>
      </c>
      <c r="G44" s="13">
        <f>F44*E44</f>
        <v>964.16238439537074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VLOOKUP($B45,IN_09_25!$B:$E,4,)</f>
        <v>13286.428299702016</v>
      </c>
      <c r="G45" s="13">
        <f>F45*E45</f>
        <v>132.86428299702015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VLOOKUP($B47,IN_09_25!$B:$E,4,)</f>
        <v>8184.7894999999999</v>
      </c>
      <c r="G47" s="13">
        <f>F47*E47</f>
        <v>6138.5921250000001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VLOOKUP($B49,IN_09_25!$B:$E,4,)</f>
        <v>116314.61247198797</v>
      </c>
      <c r="G49" s="17">
        <f>F49*E49</f>
        <v>232.62922494397594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6942.70892573724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VLOOKUP($B53,IN_09_25!$B:$E,4,)</f>
        <v>3037.5397848142507</v>
      </c>
      <c r="G53" s="13">
        <f>F53*E53</f>
        <v>182.25238708885504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VLOOKUP($B54,IN_09_25!$B:$E,4,)</f>
        <v>13286.428299702016</v>
      </c>
      <c r="G54" s="13">
        <f>F54*E54</f>
        <v>2657.2856599404035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VLOOKUP($B56,IN_09_25!$B:$E,4,)</f>
        <v>8184.7894999999999</v>
      </c>
      <c r="G56" s="13">
        <f>F56*E56</f>
        <v>3928.6989599999997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VLOOKUP($B58,IN_09_25!$B:$E,4,)</f>
        <v>116314.61247198797</v>
      </c>
      <c r="G58" s="17">
        <f>F58*E58</f>
        <v>174.47191870798196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10781.759325556686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VLOOKUP($B64,IN_09_25!$B:$E,4,)</f>
        <v>3037.5397848142507</v>
      </c>
      <c r="G64" s="13">
        <f>F64*E64</f>
        <v>182.25238708885504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VLOOKUP($B65,IN_09_25!$B:$E,4,)</f>
        <v>38566.495375814826</v>
      </c>
      <c r="G65" s="13">
        <f>F65*E65</f>
        <v>1465.5268242809634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VLOOKUP($B66,IN_09_25!$B:$E,4,)</f>
        <v>96179.122784857842</v>
      </c>
      <c r="G66" s="13">
        <f>F66*E66</f>
        <v>4808.9561392428923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VLOOKUP($B68,IN_09_25!$B:$E,4,)</f>
        <v>8184.7894999999999</v>
      </c>
      <c r="G68" s="13">
        <f>F68*E68</f>
        <v>4092.3947499999999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VLOOKUP($B70,IN_09_25!$B:$E,4,)</f>
        <v>116314.61247198797</v>
      </c>
      <c r="G70" s="17">
        <f>F70*E70</f>
        <v>232.62922494397594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14020.252739446951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VLOOKUP($B76,IN_09_25!$B:$E,4,)</f>
        <v>18283.016846035473</v>
      </c>
      <c r="G76" s="13">
        <f>F76*E76</f>
        <v>9141.5084230177363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VLOOKUP($B77,IN_09_25!$B:$E,4,)</f>
        <v>3037.5397848142507</v>
      </c>
      <c r="G77" s="13">
        <f>F77*E77</f>
        <v>437.40572901325208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VLOOKUP($B79,IN_09_25!$B:$E,4,)</f>
        <v>8184.7894999999999</v>
      </c>
      <c r="G79" s="13">
        <f>F79*E79</f>
        <v>4092.3947499999999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VLOOKUP($B81,IN_09_25!$B:$E,4,)</f>
        <v>116314.61247198797</v>
      </c>
      <c r="G81" s="17">
        <f>F81*E81</f>
        <v>348.94383741596391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1091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37827.715718129424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VLOOKUP($B9,IN_09_25!$B:$E,4,)</f>
        <v>28231.358302980403</v>
      </c>
      <c r="G9" s="13">
        <f>F9*E9</f>
        <v>29642.926218129425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VLOOKUP($B11,IN_09_25!$B:$E,4,)</f>
        <v>8184.7894999999999</v>
      </c>
      <c r="G11" s="17">
        <f>F11*E11</f>
        <v>8184.7894999999999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1094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5980.491534545803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VLOOKUP($B9,IN_09_25!$B:$E,4,)</f>
        <v>242349.40149879357</v>
      </c>
      <c r="G9" s="13">
        <f>F9*E9</f>
        <v>1987.2650922901071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VLOOKUP($B10,IN_09_25!$B:$E,4,)</f>
        <v>3272.79392670676</v>
      </c>
      <c r="G10" s="13">
        <f>F10*E10</f>
        <v>229.09557486947321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VLOOKUP($B11,IN_09_25!$B:$E,4,)</f>
        <v>15920.851793019738</v>
      </c>
      <c r="G11" s="13">
        <f>F11*E11</f>
        <v>1308.6940173862224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VLOOKUP($B13,IN_09_25!$B:$E,4,)</f>
        <v>8184.7894999999999</v>
      </c>
      <c r="G13" s="17">
        <f>F13*E13</f>
        <v>2455.43685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55475.581833951233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VLOOKUP($B19,IN_09_25!$B:$E,4,)</f>
        <v>600.17880501913703</v>
      </c>
      <c r="G19" s="13">
        <f>F19*E19</f>
        <v>28088.368074895614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VLOOKUP($B20,IN_09_25!$B:$E,4,)</f>
        <v>4860.407119126442</v>
      </c>
      <c r="G20" s="13">
        <f>F20*E20</f>
        <v>1944.1628476505769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VLOOKUP($B21,IN_09_25!$B:$E,4,)</f>
        <v>26983.336660310273</v>
      </c>
      <c r="G21" s="13">
        <f>F21*E21</f>
        <v>2525.6403114050418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VLOOKUP($B23,IN_09_25!$B:$E,4,)</f>
        <v>8184.7894999999999</v>
      </c>
      <c r="G23" s="17">
        <f>F23*E23</f>
        <v>22917.410599999999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84573.80387355393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VLOOKUP($B29,IN_09_25!$B:$E,4,)</f>
        <v>600.17880501913703</v>
      </c>
      <c r="G29" s="13">
        <f t="shared" ref="G29:G38" si="0">F29*E29</f>
        <v>22008.556780051757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VLOOKUP($B30,IN_09_25!$B:$E,4,)</f>
        <v>21178.367814377412</v>
      </c>
      <c r="G30" s="13">
        <f t="shared" si="0"/>
        <v>2181.3718848808735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VLOOKUP($B31,IN_09_25!$B:$E,4,)</f>
        <v>16988.223717873167</v>
      </c>
      <c r="G31" s="13">
        <f t="shared" si="0"/>
        <v>1494.9636871728385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VLOOKUP($B32,IN_09_25!$B:$E,4,)</f>
        <v>20950.599521015345</v>
      </c>
      <c r="G32" s="13">
        <f t="shared" si="0"/>
        <v>20950.599521015345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VLOOKUP($B33,IN_09_25!$B:$E,4,)</f>
        <v>377.98649566492344</v>
      </c>
      <c r="G33" s="13">
        <f t="shared" si="0"/>
        <v>755.97299132984688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VLOOKUP($B34,IN_09_25!$B:$E,4,)</f>
        <v>242349.40149879357</v>
      </c>
      <c r="G34" s="13">
        <f t="shared" si="0"/>
        <v>1454.0964089927613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VLOOKUP($B35,IN_09_25!$B:$E,4,)</f>
        <v>1711.9159657603973</v>
      </c>
      <c r="G35" s="13">
        <f t="shared" si="0"/>
        <v>1711.9159657603973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VLOOKUP($B36,IN_09_25!$B:$E,4,)</f>
        <v>1875.3206317940417</v>
      </c>
      <c r="G36" s="13">
        <f t="shared" si="0"/>
        <v>1875.3206317940417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VLOOKUP($B37,IN_09_25!$B:$E,4,)</f>
        <v>39591.259925965132</v>
      </c>
      <c r="G37" s="13">
        <f t="shared" si="0"/>
        <v>514.68637903754666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VLOOKUP($B38,IN_09_25!$B:$E,4,)</f>
        <v>23055.915374858989</v>
      </c>
      <c r="G38" s="13">
        <f t="shared" si="0"/>
        <v>7608.4520737034663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VLOOKUP($B40,IN_09_25!$B:$E,4,)</f>
        <v>8184.7894999999999</v>
      </c>
      <c r="G40" s="13">
        <f>F40*E40</f>
        <v>22098.931650000002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VLOOKUP($B42,IN_09_25!$B:$E,4,)</f>
        <v>191893.58998150541</v>
      </c>
      <c r="G42" s="17">
        <f>F42*E42</f>
        <v>1918.9358998150542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443533.44970266725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VLOOKUP($B48,IN_09_25!$B:$E,4,)</f>
        <v>115729.71850890412</v>
      </c>
      <c r="G48" s="13">
        <f>F48*E48</f>
        <v>115729.71850890412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VLOOKUP($B49,IN_09_25!$B:$E,4,)</f>
        <v>234716.23078708575</v>
      </c>
      <c r="G49" s="13">
        <f>F49*E49</f>
        <v>281659.47694450291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VLOOKUP($B51,IN_09_25!$B:$E,4,)</f>
        <v>8184.7894999999999</v>
      </c>
      <c r="G51" s="13">
        <f>F51*E51</f>
        <v>38468.510650000004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VLOOKUP($B53,IN_09_25!$B:$E,4,)</f>
        <v>191893.58998150541</v>
      </c>
      <c r="G53" s="17">
        <f>F53*E53</f>
        <v>7675.7435992602168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7795.9222290854177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VLOOKUP($B57,IN_09_25!$B:$E,4,)</f>
        <v>2117.6132867072356</v>
      </c>
      <c r="G57" s="13">
        <f>F57*E57</f>
        <v>1058.8066433536178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VLOOKUP($B58,IN_09_25!$B:$E,4,)</f>
        <v>2644.7208357318</v>
      </c>
      <c r="G58" s="13">
        <f>F58*E58</f>
        <v>2644.7208357318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VLOOKUP($B60,IN_09_25!$B:$E,4,)</f>
        <v>8184.7894999999999</v>
      </c>
      <c r="G60" s="17">
        <f>F60*E60</f>
        <v>4092.3947499999999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538247.9657298876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VLOOKUP($B66,IN_09_25!$B:$E,4,)</f>
        <v>14627.1770067614</v>
      </c>
      <c r="G66" s="13">
        <f>F66*E66</f>
        <v>497324.01822988759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VLOOKUP($B68,IN_09_25!$B:$E,4,)</f>
        <v>8184.7894999999999</v>
      </c>
      <c r="G68" s="17">
        <f>F68*E68</f>
        <v>40923.947500000002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1686.9726527198798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VLOOKUP($B74,IN_09_25!$B:$E,4,)</f>
        <v>8184.7894999999999</v>
      </c>
      <c r="G74" s="13">
        <f>F74*E74</f>
        <v>523.82652800000005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VLOOKUP($B76,IN_09_25!$B:$E,4,)</f>
        <v>116314.61247198797</v>
      </c>
      <c r="G76" s="17">
        <f>F76*E76</f>
        <v>1163.1461247198797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848149.57333655492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VLOOKUP($B82,IN_09_25!$B:$E,4,)</f>
        <v>10844.211940298506</v>
      </c>
      <c r="G82" s="13">
        <f>F82*E82</f>
        <v>20664.730273432833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VLOOKUP($B83,IN_09_25!$B:$E,4,)</f>
        <v>4797.2689739756124</v>
      </c>
      <c r="G83" s="13">
        <f>F83*E83</f>
        <v>172701.68306312204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VLOOKUP($B85,IN_09_25!$B:$E,4,)</f>
        <v>8184.7894999999999</v>
      </c>
      <c r="G85" s="17">
        <f>F85*E85</f>
        <v>654783.16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271447.89605229098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VLOOKUP($B90,IN_09_25!$B:$E,4,)</f>
        <v>600.17880501913703</v>
      </c>
      <c r="G90" s="13">
        <f>F90*E90</f>
        <v>210062.58175669797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VLOOKUP($B91,IN_09_25!$B:$E,4,)</f>
        <v>16988.223717873167</v>
      </c>
      <c r="G91" s="13">
        <f>F91*E91</f>
        <v>11042.345416617558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VLOOKUP($B92,IN_09_25!$B:$E,4,)</f>
        <v>21178.367814377412</v>
      </c>
      <c r="G92" s="13">
        <f>F92*E92</f>
        <v>13765.939079345319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VLOOKUP($B94,IN_09_25!$B:$E,4,)</f>
        <v>8184.7894999999999</v>
      </c>
      <c r="G94" s="13">
        <f>F94*E94</f>
        <v>32739.157999999999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VLOOKUP($B96,IN_09_25!$B:$E,4,)</f>
        <v>191893.58998150541</v>
      </c>
      <c r="G96" s="17">
        <f>F96*E96</f>
        <v>3837.8717996301084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1004366.7592594868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VLOOKUP($B102,IN_09_25!$B:$E,4,)</f>
        <v>248805.62545239483</v>
      </c>
      <c r="G102" s="13">
        <f>F102*E102</f>
        <v>995222.50180957932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VLOOKUP($B104,IN_09_25!$B:$E,4,)</f>
        <v>8184.7894999999999</v>
      </c>
      <c r="G104" s="13">
        <f>F104*E104</f>
        <v>8184.7894999999999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VLOOKUP($B106,IN_09_25!$B:$E,4,)</f>
        <v>191893.58998150541</v>
      </c>
      <c r="G106" s="17">
        <f>F106*E106</f>
        <v>959.4679499075271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700899.82886938401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VLOOKUP($B112,IN_09_25!$B:$E,4,)</f>
        <v>115729.71850890412</v>
      </c>
      <c r="G112" s="13">
        <f>F112*E112</f>
        <v>115729.71850890412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VLOOKUP($B113,IN_09_25!$B:$E,4,)</f>
        <v>449188.21342601645</v>
      </c>
      <c r="G113" s="13">
        <f>F113*E113</f>
        <v>539025.85611121973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VLOOKUP($B115,IN_09_25!$B:$E,4,)</f>
        <v>8184.7894999999999</v>
      </c>
      <c r="G115" s="13">
        <f>F115*E115</f>
        <v>38468.510650000004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VLOOKUP($B117,IN_09_25!$B:$E,4,)</f>
        <v>191893.58998150541</v>
      </c>
      <c r="G117" s="17">
        <f>F117*E117</f>
        <v>7675.7435992602168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1"/>
  <sheetViews>
    <sheetView topLeftCell="B1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1116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81727.594851828224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VLOOKUP($B9,IN_09_25!$B:$E,4,)</f>
        <v>10910.731691327941</v>
      </c>
      <c r="G9" s="13">
        <f t="shared" ref="G9:G16" si="0">F9*E9</f>
        <v>43141.033107510681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VLOOKUP($B10,IN_09_25!$B:$E,4,)</f>
        <v>20282.343252593233</v>
      </c>
      <c r="G10" s="13">
        <f t="shared" si="0"/>
        <v>2880.092741868239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VLOOKUP($B11,IN_09_25!$B:$E,4,)</f>
        <v>528272.2417778878</v>
      </c>
      <c r="G11" s="13">
        <f t="shared" si="0"/>
        <v>5282.7224177788785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VLOOKUP($B12,IN_09_25!$B:$E,4,)</f>
        <v>2819.6660676371685</v>
      </c>
      <c r="G12" s="13">
        <f t="shared" si="0"/>
        <v>6203.2653488017713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VLOOKUP($B13,IN_09_25!$B:$E,4,)</f>
        <v>22144.760551006271</v>
      </c>
      <c r="G13" s="13">
        <f t="shared" si="0"/>
        <v>155.0133238570439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VLOOKUP($B14,IN_09_25!$B:$E,4,)</f>
        <v>600.17880501913703</v>
      </c>
      <c r="G14" s="13">
        <f t="shared" si="0"/>
        <v>653.59471866584022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VLOOKUP($B15,IN_09_25!$B:$E,4,)</f>
        <v>25559.942236946306</v>
      </c>
      <c r="G15" s="13">
        <f t="shared" si="0"/>
        <v>178.91959565862416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VLOOKUP($B16,IN_09_25!$B:$E,4,)</f>
        <v>4860.407119126442</v>
      </c>
      <c r="G16" s="13">
        <f t="shared" si="0"/>
        <v>262.46198443282788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VLOOKUP($B18,IN_09_25!$B:$E,4,)</f>
        <v>9436.3055000000022</v>
      </c>
      <c r="G18" s="13">
        <f>F18*E18</f>
        <v>8426.6208115000027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VLOOKUP($B20,IN_09_25!$B:$E,4,)</f>
        <v>148406.8449158603</v>
      </c>
      <c r="G20" s="17">
        <f>F20*E20</f>
        <v>14543.87080175431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72622.300521924393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VLOOKUP($B26,IN_09_25!$B:$E,4,)</f>
        <v>10910.731691327941</v>
      </c>
      <c r="G26" s="13">
        <f t="shared" ref="G26:G31" si="1">F26*E26</f>
        <v>43141.033107510681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VLOOKUP($B27,IN_09_25!$B:$E,4,)</f>
        <v>20282.343252593233</v>
      </c>
      <c r="G27" s="13">
        <f t="shared" si="1"/>
        <v>2880.092741868239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VLOOKUP($B28,IN_09_25!$B:$E,4,)</f>
        <v>528272.2417778878</v>
      </c>
      <c r="G28" s="13">
        <f t="shared" si="1"/>
        <v>2535.7067605338611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VLOOKUP($B29,IN_09_25!$B:$E,4,)</f>
        <v>600.17880501913703</v>
      </c>
      <c r="G29" s="13">
        <f t="shared" si="1"/>
        <v>653.59471866584022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VLOOKUP($B30,IN_09_25!$B:$E,4,)</f>
        <v>25559.942236946306</v>
      </c>
      <c r="G30" s="13">
        <f t="shared" si="1"/>
        <v>178.91959565862416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VLOOKUP($B31,IN_09_25!$B:$E,4,)</f>
        <v>4860.407119126442</v>
      </c>
      <c r="G31" s="13">
        <f t="shared" si="1"/>
        <v>262.46198443282788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VLOOKUP($B33,IN_09_25!$B:$E,4,)</f>
        <v>9436.3055000000022</v>
      </c>
      <c r="G33" s="13">
        <f>F33*E33</f>
        <v>8426.6208115000027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VLOOKUP($B35,IN_09_25!$B:$E,4,)</f>
        <v>148406.8449158603</v>
      </c>
      <c r="G35" s="17">
        <f>F35*E35</f>
        <v>14543.87080175431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22764838.501609694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VLOOKUP($B42,IN_09_25!$B:$E,4,)</f>
        <v>4158470.7340753623</v>
      </c>
      <c r="G42" s="13">
        <f t="shared" ref="G42:G47" si="2">F42*E42</f>
        <v>4158470.7340753623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VLOOKUP($B43,IN_09_25!$B:$E,4,)</f>
        <v>4278421.2908154214</v>
      </c>
      <c r="G43" s="13">
        <f t="shared" si="2"/>
        <v>4278421.2908154214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VLOOKUP($B44,IN_09_25!$B:$E,4,)</f>
        <v>3938186.8244146728</v>
      </c>
      <c r="G44" s="13">
        <f t="shared" si="2"/>
        <v>3938186.8244146728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VLOOKUP($B45,IN_09_25!$B:$E,4,)</f>
        <v>459844.58551359671</v>
      </c>
      <c r="G45" s="13">
        <f t="shared" si="2"/>
        <v>459844.58551359671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VLOOKUP($B46,IN_09_25!$B:$E,4,)</f>
        <v>29383.914506898614</v>
      </c>
      <c r="G46" s="13">
        <f t="shared" si="2"/>
        <v>3526069.7408278338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VLOOKUP($B47,IN_09_25!$B:$E,4,)</f>
        <v>85718.158705470021</v>
      </c>
      <c r="G47" s="13">
        <f t="shared" si="2"/>
        <v>4388769.7257200656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VLOOKUP($B49,IN_09_25!$B:$E,4,)</f>
        <v>9436.3055000000022</v>
      </c>
      <c r="G49" s="13">
        <f>F49*E49</f>
        <v>679413.99600000016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VLOOKUP($B51,IN_09_25!$B:$E,4,)</f>
        <v>148406.8449158603</v>
      </c>
      <c r="G51" s="17">
        <f>F51*E51</f>
        <v>1335661.6042427428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1123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125043.26846349209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VLOOKUP($B9,IN_09_25!$B:$E,4,)</f>
        <v>39194.813356578445</v>
      </c>
      <c r="G9" s="13">
        <f t="shared" ref="G9:G15" si="0">F9*E9</f>
        <v>61143.908836262373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VLOOKUP($B10,IN_09_25!$B:$E,4,)</f>
        <v>19241.227886487784</v>
      </c>
      <c r="G10" s="13">
        <f t="shared" si="0"/>
        <v>13468.859520541448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VLOOKUP($B11,IN_09_25!$B:$E,4,)</f>
        <v>53757.982194214128</v>
      </c>
      <c r="G11" s="13">
        <f t="shared" si="0"/>
        <v>8923.8250442395456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VLOOKUP($B12,IN_09_25!$B:$E,4,)</f>
        <v>225513.02545540463</v>
      </c>
      <c r="G12" s="13">
        <f t="shared" si="0"/>
        <v>2255.1302545540461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VLOOKUP($B13,IN_09_25!$B:$E,4,)</f>
        <v>600.17880501913703</v>
      </c>
      <c r="G13" s="13">
        <f t="shared" si="0"/>
        <v>5085.3150149271487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VLOOKUP($B14,IN_09_25!$B:$E,4,)</f>
        <v>26983.336660310273</v>
      </c>
      <c r="G14" s="13">
        <f t="shared" si="0"/>
        <v>863.46677312992881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VLOOKUP($B15,IN_09_25!$B:$E,4,)</f>
        <v>4860.407119126442</v>
      </c>
      <c r="G15" s="13">
        <f t="shared" si="0"/>
        <v>3193.2874772660725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VLOOKUP($B17,IN_09_25!$B:$E,4,)</f>
        <v>9436.3055000000022</v>
      </c>
      <c r="G17" s="13">
        <f>F17*E17</f>
        <v>12597.467842500002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VLOOKUP($B19,IN_09_25!$B:$E,4,)</f>
        <v>148406.8449158603</v>
      </c>
      <c r="G19" s="17">
        <f>F19*E19</f>
        <v>17512.007700071514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101423.86418371108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VLOOKUP($B25,IN_09_25!$B:$E,4,)</f>
        <v>39194.813356578445</v>
      </c>
      <c r="G25" s="13">
        <f>F25*E25</f>
        <v>61143.908836262373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VLOOKUP($B26,IN_09_25!$B:$E,4,)</f>
        <v>225513.02545540463</v>
      </c>
      <c r="G26" s="13">
        <f>F26*E26</f>
        <v>2255.1302545540461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VLOOKUP($B27,IN_09_25!$B:$E,4,)</f>
        <v>600.17880501913703</v>
      </c>
      <c r="G27" s="13">
        <f>F27*E27</f>
        <v>5085.3150149271487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VLOOKUP($B28,IN_09_25!$B:$E,4,)</f>
        <v>26983.336660310273</v>
      </c>
      <c r="G28" s="13">
        <f>F28*E28</f>
        <v>863.46677312992881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VLOOKUP($B29,IN_09_25!$B:$E,4,)</f>
        <v>4860.407119126442</v>
      </c>
      <c r="G29" s="13">
        <f>F29*E29</f>
        <v>3193.2874772660725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VLOOKUP($B31,IN_09_25!$B:$E,4,)</f>
        <v>9436.3055000000022</v>
      </c>
      <c r="G31" s="13">
        <f>F31*E31</f>
        <v>11370.748127500003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VLOOKUP($B33,IN_09_25!$B:$E,4,)</f>
        <v>148406.8449158603</v>
      </c>
      <c r="G33" s="17">
        <f>F33*E33</f>
        <v>17512.007700071514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1141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53341.019169401436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VLOOKUP($B9,IN_09_25!$B:$E,4,)</f>
        <v>10945.929053650534</v>
      </c>
      <c r="G9" s="13">
        <f>F9*E9</f>
        <v>19702.672296570963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VLOOKUP($B10,IN_09_25!$B:$E,4,)</f>
        <v>22933.845518989612</v>
      </c>
      <c r="G10" s="13">
        <f>F10*E10</f>
        <v>3669.4152830383382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VLOOKUP($B11,IN_09_25!$B:$E,4,)</f>
        <v>48928.813442898201</v>
      </c>
      <c r="G11" s="13">
        <f>F11*E11</f>
        <v>5528.9559190474965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VLOOKUP($B13,IN_09_25!$B:$E,4,)</f>
        <v>9436.3055000000022</v>
      </c>
      <c r="G13" s="13">
        <f>F13*E13</f>
        <v>8115.2227300000022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VLOOKUP($B15,IN_09_25!$B:$E,4,)</f>
        <v>148406.8449158603</v>
      </c>
      <c r="G15" s="17">
        <f>F15*E15</f>
        <v>16324.752940744633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3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1136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7" t="s">
        <v>1137</v>
      </c>
      <c r="C6" s="347"/>
      <c r="D6" s="347"/>
      <c r="E6" s="347"/>
      <c r="F6" s="347"/>
      <c r="G6" s="347"/>
      <c r="H6" s="347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52543459.329362333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VLOOKUP($B11,IN_09_25!$B:$E,4,)</f>
        <v>734820.52227451396</v>
      </c>
      <c r="G11" s="13">
        <f t="shared" ref="G11:G20" si="0">F11*E11</f>
        <v>1469641.0445490279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VLOOKUP($B12,IN_09_25!$B:$E,4,)</f>
        <v>152634.10578491658</v>
      </c>
      <c r="G12" s="13">
        <f t="shared" si="0"/>
        <v>593899.30560911039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VLOOKUP($B13,IN_09_25!$B:$E,4,)</f>
        <v>61302.966276689716</v>
      </c>
      <c r="G13" s="13">
        <f t="shared" si="0"/>
        <v>6713287.8369602915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VLOOKUP($B14,IN_09_25!$B:$E,4,)</f>
        <v>30321693.555205397</v>
      </c>
      <c r="G14" s="13">
        <f t="shared" si="0"/>
        <v>30321693.555205397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VLOOKUP($B15,IN_09_25!$B:$E,4,)</f>
        <v>29371.375443589895</v>
      </c>
      <c r="G15" s="13">
        <f t="shared" si="0"/>
        <v>183336.12551888812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VLOOKUP($B16,IN_09_25!$B:$E,4,)</f>
        <v>2346.1975779049276</v>
      </c>
      <c r="G16" s="13">
        <f t="shared" si="0"/>
        <v>111092.45531379833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VLOOKUP($B17,IN_09_25!$B:$E,4,)</f>
        <v>25559.942236946306</v>
      </c>
      <c r="G17" s="13">
        <f t="shared" si="0"/>
        <v>178919.59565862414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VLOOKUP($B18,IN_09_25!$B:$E,4,)</f>
        <v>21178.367814377412</v>
      </c>
      <c r="G18" s="13">
        <f t="shared" si="0"/>
        <v>232962.04595815155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VLOOKUP($B19,IN_09_25!$B:$E,4,)</f>
        <v>600.17880501913703</v>
      </c>
      <c r="G19" s="13">
        <f t="shared" si="0"/>
        <v>1620482.7735516699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VLOOKUP($B20,IN_09_25!$B:$E,4,)</f>
        <v>3018016.3950373405</v>
      </c>
      <c r="G20" s="13">
        <f t="shared" si="0"/>
        <v>6331798.3967883401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VLOOKUP($B22,IN_09_25!$B:$E,4,)</f>
        <v>9436.3055000000022</v>
      </c>
      <c r="G22" s="13">
        <f>F22*E22</f>
        <v>2848820.6304500005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VLOOKUP($B24,IN_09_25!$B:$E,4,)</f>
        <v>148406.8449158603</v>
      </c>
      <c r="G24" s="17">
        <f>F24*E24</f>
        <v>1937525.5637990143</v>
      </c>
      <c r="H24" s="15"/>
    </row>
    <row r="27" spans="1:8" s="2" customFormat="1" ht="18" x14ac:dyDescent="0.25">
      <c r="A27" s="27"/>
      <c r="B27" s="347" t="s">
        <v>1138</v>
      </c>
      <c r="C27" s="347"/>
      <c r="D27" s="347"/>
      <c r="E27" s="347"/>
      <c r="F27" s="347"/>
      <c r="G27" s="347"/>
      <c r="H27" s="347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6250361.9657884035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VLOOKUP($B32,IN_09_25!$B:$E,4,)</f>
        <v>25559.942236946306</v>
      </c>
      <c r="G32" s="13">
        <f t="shared" ref="G32:G40" si="1">F32*E32</f>
        <v>23770.746280360065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VLOOKUP($B33,IN_09_25!$B:$E,4,)</f>
        <v>21178.367814377412</v>
      </c>
      <c r="G33" s="13">
        <f t="shared" si="1"/>
        <v>22660.853561383832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VLOOKUP($B34,IN_09_25!$B:$E,4,)</f>
        <v>600.17880501913703</v>
      </c>
      <c r="G34" s="13">
        <f t="shared" si="1"/>
        <v>96628.787608081067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VLOOKUP($B35,IN_09_25!$B:$E,4,)</f>
        <v>760925.74474583578</v>
      </c>
      <c r="G35" s="13">
        <f t="shared" si="1"/>
        <v>760925.74474583578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VLOOKUP($B36,IN_09_25!$B:$E,4,)</f>
        <v>3018016.3950373405</v>
      </c>
      <c r="G36" s="13">
        <f t="shared" si="1"/>
        <v>3018016.3950373405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VLOOKUP($B37,IN_09_25!$B:$E,4,)</f>
        <v>19637.742644064972</v>
      </c>
      <c r="G37" s="13">
        <f t="shared" si="1"/>
        <v>58913.227932194917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VLOOKUP($B38,IN_09_25!$B:$E,4,)</f>
        <v>84324.288295668492</v>
      </c>
      <c r="G38" s="13">
        <f t="shared" si="1"/>
        <v>790118.5813304137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VLOOKUP($B39,IN_09_25!$B:$E,4,)</f>
        <v>6049.162263821413</v>
      </c>
      <c r="G39" s="13">
        <f t="shared" si="1"/>
        <v>6351.6203770124839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VLOOKUP($B40,IN_09_25!$B:$E,4,)</f>
        <v>158421.98014383536</v>
      </c>
      <c r="G40" s="13">
        <f t="shared" si="1"/>
        <v>217038.11279705446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VLOOKUP($B42,IN_09_25!$B:$E,4,)</f>
        <v>9436.3055000000022</v>
      </c>
      <c r="G42" s="13">
        <f>F42*E42</f>
        <v>484667.52309100016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VLOOKUP($B44,IN_09_25!$B:$E,4,)</f>
        <v>148406.8449158603</v>
      </c>
      <c r="G44" s="17">
        <f>F44*E44</f>
        <v>771270.37302772596</v>
      </c>
      <c r="H44" s="15"/>
    </row>
    <row r="47" spans="1:8" s="2" customFormat="1" ht="18" x14ac:dyDescent="0.25">
      <c r="A47" s="27"/>
      <c r="B47" s="347" t="s">
        <v>1139</v>
      </c>
      <c r="C47" s="347"/>
      <c r="D47" s="347"/>
      <c r="E47" s="347"/>
      <c r="F47" s="347"/>
      <c r="G47" s="347"/>
      <c r="H47" s="347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5015894.208887957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VLOOKUP($B52,IN_09_25!$B:$E,4,)</f>
        <v>25559.942236946306</v>
      </c>
      <c r="G52" s="13">
        <f t="shared" ref="G52:G63" si="2">F52*E52</f>
        <v>40640.308156744628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VLOOKUP($B53,IN_09_25!$B:$E,4,)</f>
        <v>21178.367814377412</v>
      </c>
      <c r="G53" s="13">
        <f t="shared" si="2"/>
        <v>50828.082754505791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VLOOKUP($B54,IN_09_25!$B:$E,4,)</f>
        <v>600.17880501913703</v>
      </c>
      <c r="G54" s="13">
        <f t="shared" si="2"/>
        <v>164448.99257524355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VLOOKUP($B55,IN_09_25!$B:$E,4,)</f>
        <v>2595335.6751134293</v>
      </c>
      <c r="G55" s="13">
        <f t="shared" si="2"/>
        <v>2595335.6751134293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VLOOKUP($B56,IN_09_25!$B:$E,4,)</f>
        <v>84324.288295668492</v>
      </c>
      <c r="G56" s="13">
        <f t="shared" si="2"/>
        <v>121426.97514576263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VLOOKUP($B57,IN_09_25!$B:$E,4,)</f>
        <v>58741.056957426015</v>
      </c>
      <c r="G57" s="13">
        <f t="shared" si="2"/>
        <v>58741.056957426015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VLOOKUP($B58,IN_09_25!$B:$E,4,)</f>
        <v>178387.80758742389</v>
      </c>
      <c r="G58" s="13">
        <f t="shared" si="2"/>
        <v>178387.80758742389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VLOOKUP($B59,IN_09_25!$B:$E,4,)</f>
        <v>69552.865734120656</v>
      </c>
      <c r="G59" s="13">
        <f t="shared" si="2"/>
        <v>69552.865734120656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VLOOKUP($B60,IN_09_25!$B:$E,4,)</f>
        <v>61291.481587336035</v>
      </c>
      <c r="G60" s="13">
        <f t="shared" si="2"/>
        <v>91937.222381004045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VLOOKUP($B61,IN_09_25!$B:$E,4,)</f>
        <v>18600.313158087381</v>
      </c>
      <c r="G61" s="13">
        <f t="shared" si="2"/>
        <v>410899.51797530835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VLOOKUP($B62,IN_09_25!$B:$E,4,)</f>
        <v>521409.49300259171</v>
      </c>
      <c r="G62" s="13">
        <f t="shared" si="2"/>
        <v>521409.49300259171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VLOOKUP($B63,IN_09_25!$B:$E,4,)</f>
        <v>37834.290079519349</v>
      </c>
      <c r="G63" s="13">
        <f t="shared" si="2"/>
        <v>39726.00458349532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VLOOKUP($B65,IN_09_25!$B:$E,4,)</f>
        <v>9436.3055000000022</v>
      </c>
      <c r="G65" s="13">
        <f>F65*E65</f>
        <v>286108.78276000009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VLOOKUP($B67,IN_09_25!$B:$E,4,)</f>
        <v>148406.8449158603</v>
      </c>
      <c r="G67" s="17">
        <f>F67*E67</f>
        <v>386451.42416090023</v>
      </c>
      <c r="H67" s="15"/>
    </row>
    <row r="70" spans="1:8" s="2" customFormat="1" ht="18" x14ac:dyDescent="0.25">
      <c r="A70" s="27"/>
      <c r="B70" s="347" t="s">
        <v>1140</v>
      </c>
      <c r="C70" s="347"/>
      <c r="D70" s="347"/>
      <c r="E70" s="347"/>
      <c r="F70" s="347"/>
      <c r="G70" s="347"/>
      <c r="H70" s="347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25435219.657057356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VLOOKUP($B75,IN_09_25!$B:$E,4,)</f>
        <v>3189625.0732209799</v>
      </c>
      <c r="G75" s="13">
        <f>F75*E75</f>
        <v>4494181.7281683609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VLOOKUP($B76,IN_09_25!$B:$E,4,)</f>
        <v>329098.36729104066</v>
      </c>
      <c r="G76" s="13">
        <f>F76*E76</f>
        <v>729611.08028423716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VLOOKUP($B77,IN_09_25!$B:$E,4,)</f>
        <v>34567.648269335841</v>
      </c>
      <c r="G77" s="13">
        <f>F77*E77</f>
        <v>19074773.991502207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VLOOKUP($B79,IN_09_25!$B:$E,4,)</f>
        <v>9436.3055000000022</v>
      </c>
      <c r="G79" s="13">
        <f>F79*E79</f>
        <v>915378.25133300025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VLOOKUP($B81,IN_09_25!$B:$E,4,)</f>
        <v>148406.8449158603</v>
      </c>
      <c r="G81" s="17">
        <f>F81*E81</f>
        <v>221274.60576954772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1"/>
  <sheetViews>
    <sheetView topLeftCell="B1" workbookViewId="0">
      <selection activeCell="L3" sqref="L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1144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48201.179582642158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VLOOKUP($B9,IN_09_25!$B:$E,4,)</f>
        <v>4860.407119126442</v>
      </c>
      <c r="G9" s="13">
        <f>F9*E9</f>
        <v>6804.5699667770186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VLOOKUP($B10,IN_09_25!$B:$E,4,)</f>
        <v>600.17880501913703</v>
      </c>
      <c r="G10" s="13">
        <f>F10*E10</f>
        <v>22056.571084453284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VLOOKUP($B11,IN_09_25!$B:$E,4,)</f>
        <v>21178.367814377412</v>
      </c>
      <c r="G11" s="13">
        <f>F11*E11</f>
        <v>1567.1992182639285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VLOOKUP($B12,IN_09_25!$B:$E,4,)</f>
        <v>16988.223717873167</v>
      </c>
      <c r="G12" s="13">
        <f>F12*E12</f>
        <v>1070.2580942260095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VLOOKUP($B14,IN_09_25!$B:$E,4,)</f>
        <v>8184.7894999999999</v>
      </c>
      <c r="G14" s="13">
        <f>F14*E14</f>
        <v>9003.2684500000014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VLOOKUP($B16,IN_09_25!$B:$E,4,)</f>
        <v>116314.61247198797</v>
      </c>
      <c r="G16" s="13">
        <f>F16*E16</f>
        <v>2326.2922494397594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VLOOKUP($B17,IN_09_25!$B:$E,4,)</f>
        <v>191893.58998150541</v>
      </c>
      <c r="G17" s="17">
        <f>F17*E17</f>
        <v>5373.0205194821519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46574.100646406936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VLOOKUP($B23,IN_09_25!$B:$E,4,)</f>
        <v>14080.541797530226</v>
      </c>
      <c r="G23" s="13">
        <f>F23*E23</f>
        <v>15488.59597728325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VLOOKUP($B24,IN_09_25!$B:$E,4,)</f>
        <v>25559.942236946306</v>
      </c>
      <c r="G24" s="13">
        <f>F24*E24</f>
        <v>1150.1974006625837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VLOOKUP($B25,IN_09_25!$B:$E,4,)</f>
        <v>19542.296973964068</v>
      </c>
      <c r="G25" s="13">
        <f>F25*E25</f>
        <v>683.98039408874251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VLOOKUP($B27,IN_09_25!$B:$E,4,)</f>
        <v>8184.7894999999999</v>
      </c>
      <c r="G27" s="13">
        <f>F27*E27</f>
        <v>6588.755547499999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VLOOKUP($B29,IN_09_25!$B:$E,4,)</f>
        <v>212234.83555661672</v>
      </c>
      <c r="G29" s="13">
        <f>F29*E29</f>
        <v>2783.3708221520774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VLOOKUP($B30,IN_09_25!$B:$E,4,)</f>
        <v>148406.8449158603</v>
      </c>
      <c r="G30" s="13">
        <f>F30*E30</f>
        <v>9558.463657145352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VLOOKUP($B31,IN_09_25!$B:$E,4,)</f>
        <v>116314.61247198797</v>
      </c>
      <c r="G31" s="13">
        <f>F31*E31</f>
        <v>7457.5958898426652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VLOOKUP($B32,IN_09_25!$B:$E,4,)</f>
        <v>83637.784655462077</v>
      </c>
      <c r="G32" s="13">
        <f>F32*E32</f>
        <v>950.62452707975513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VLOOKUP($B33,IN_09_25!$B:$E,4,)</f>
        <v>168266.89488890886</v>
      </c>
      <c r="G33" s="17">
        <f>F33*E33</f>
        <v>1912.516430652513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66465.76368490317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VLOOKUP($B39,IN_09_25!$B:$E,4,)</f>
        <v>600.17880501913703</v>
      </c>
      <c r="G39" s="13">
        <f>F39*E39</f>
        <v>31509.387263504694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VLOOKUP($B40,IN_09_25!$B:$E,4,)</f>
        <v>21178.367814377412</v>
      </c>
      <c r="G40" s="13">
        <f>F40*E40</f>
        <v>2223.7286205096284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VLOOKUP($B41,IN_09_25!$B:$E,4,)</f>
        <v>16988.223717873167</v>
      </c>
      <c r="G41" s="13">
        <f>F41*E41</f>
        <v>1528.9401346085849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VLOOKUP($B42,IN_09_25!$B:$E,4,)</f>
        <v>4860.407119126442</v>
      </c>
      <c r="G42" s="13">
        <f>F42*E42</f>
        <v>4374.3664072137981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VLOOKUP($B43,IN_09_25!$B:$E,4,)</f>
        <v>6119.7757026690842</v>
      </c>
      <c r="G43" s="13">
        <f>F43*E43</f>
        <v>5874.9846745623208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VLOOKUP($B45,IN_09_25!$B:$E,4,)</f>
        <v>8184.7894999999999</v>
      </c>
      <c r="G45" s="13">
        <f>F45*E45</f>
        <v>5401.9610700000003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VLOOKUP($B47,IN_09_25!$B:$E,4,)</f>
        <v>212234.83555661672</v>
      </c>
      <c r="G47" s="13">
        <f>F47*E47</f>
        <v>1910.1135200095503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VLOOKUP($B48,IN_09_25!$B:$E,4,)</f>
        <v>148406.8449158603</v>
      </c>
      <c r="G48" s="13">
        <f>F48*E48</f>
        <v>6559.5825452810259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VLOOKUP($B49,IN_09_25!$B:$E,4,)</f>
        <v>116314.61247198797</v>
      </c>
      <c r="G49" s="13">
        <f>F49*E49</f>
        <v>5117.8429487674703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VLOOKUP($B50,IN_09_25!$B:$E,4,)</f>
        <v>83637.784655462077</v>
      </c>
      <c r="G50" s="13">
        <f>F50*E50</f>
        <v>652.37472031260427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VLOOKUP($B51,IN_09_25!$B:$E,4,)</f>
        <v>168266.89488890886</v>
      </c>
      <c r="G51" s="17">
        <f>F51*E51</f>
        <v>1312.4817801334893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11586.123870750369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VLOOKUP($B56,IN_09_25!$B:$E,4,)</f>
        <v>26983.336660310273</v>
      </c>
      <c r="G56" s="13">
        <f>F56*E56</f>
        <v>3507.8337658403357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VLOOKUP($B58,IN_09_25!$B:$E,4,)</f>
        <v>8184.7894999999999</v>
      </c>
      <c r="G58" s="13">
        <f>F58*E58</f>
        <v>4311.3378691249991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VLOOKUP($B60,IN_09_25!$B:$E,4,)</f>
        <v>212234.83555661672</v>
      </c>
      <c r="G60" s="13">
        <f>F60*E60</f>
        <v>1324.3453738732883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VLOOKUP($B61,IN_09_25!$B:$E,4,)</f>
        <v>116314.61247198797</v>
      </c>
      <c r="G61" s="17">
        <f>F61*E61</f>
        <v>2442.6068619117477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3" s="1" customFormat="1" ht="26.25" customHeight="1" x14ac:dyDescent="0.25">
      <c r="A4" s="26"/>
      <c r="B4" s="345" t="s">
        <v>1165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VLOOKUP($B8,IN_09_25!$B:$E,4,)</f>
        <v>1417.9499999999989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57"/>
  <sheetViews>
    <sheetView zoomScaleSheetLayoutView="91" workbookViewId="0">
      <pane ySplit="4" topLeftCell="A119" activePane="bottomLeft" state="frozen"/>
      <selection pane="bottomLeft" activeCell="I1" sqref="A1:I124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11" t="str">
        <f>'PT ORGANISMOS'!A2</f>
        <v>Precios de SEPTIEMBRE 2025</v>
      </c>
      <c r="B2" s="311"/>
      <c r="C2" s="311"/>
      <c r="D2" s="311"/>
      <c r="E2" s="311"/>
      <c r="F2" s="311"/>
      <c r="G2" s="213"/>
      <c r="H2" s="224"/>
      <c r="I2" s="224"/>
    </row>
    <row r="3" spans="1:10" ht="30" customHeight="1" thickBot="1" x14ac:dyDescent="0.3">
      <c r="A3" s="312" t="s">
        <v>1168</v>
      </c>
      <c r="B3" s="312"/>
      <c r="C3" s="312"/>
      <c r="D3" s="312"/>
      <c r="E3" s="312"/>
      <c r="F3" s="312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25700.239030000001</v>
      </c>
      <c r="G5" s="263"/>
      <c r="H5" s="216">
        <f>'Mov. Tierra'!G10</f>
        <v>25700.239030000001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32575.462209999998</v>
      </c>
      <c r="G6" s="264"/>
      <c r="H6" s="217">
        <f>'Mov. Tierra'!G18</f>
        <v>32575.462209999998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54347.002279999993</v>
      </c>
      <c r="G7" s="265"/>
      <c r="H7" s="218">
        <f>'Mov. Tierra'!G26</f>
        <v>54347.002279999993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34901.754459439755</v>
      </c>
      <c r="G8" s="264"/>
      <c r="H8" s="217">
        <f>'Mov. Tierra'!G34</f>
        <v>32575.462209999998</v>
      </c>
      <c r="I8" s="217">
        <f>'Mov. Tierra'!G36</f>
        <v>2326.2922494397594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22099.919560028651</v>
      </c>
      <c r="G9" s="265"/>
      <c r="H9" s="218">
        <f>'Mov. Tierra'!G43</f>
        <v>16369.579</v>
      </c>
      <c r="I9" s="218">
        <f>'Mov. Tierra'!G45</f>
        <v>5730.3405600286515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19923.589674439761</v>
      </c>
      <c r="G10" s="264"/>
      <c r="H10" s="217">
        <f>'Mov. Tierra'!G52</f>
        <v>17597.297425000001</v>
      </c>
      <c r="I10" s="217">
        <f>'Mov. Tierra'!G54</f>
        <v>2326.2922494397594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5413.3169145195798</v>
      </c>
      <c r="G11" s="265"/>
      <c r="H11" s="218">
        <f>'Mov. Tierra'!G61</f>
        <v>1342.305478</v>
      </c>
      <c r="I11" s="218">
        <f>'Mov. Tierra'!G63</f>
        <v>4071.0114365195795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1992.608174023846</v>
      </c>
      <c r="G12" s="264"/>
      <c r="H12" s="217">
        <f>'Mov. Tierra'!G70</f>
        <v>409.23947500000003</v>
      </c>
      <c r="I12" s="217">
        <f>'Mov. Tierra'!G72+'Mov. Tierra'!G73</f>
        <v>1583.3686990238457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10718.48702521228</v>
      </c>
      <c r="G13" s="265">
        <f>Fundaciones!G9+Fundaciones!G10+Fundaciones!G11</f>
        <v>7252.6776352307743</v>
      </c>
      <c r="H13" s="218">
        <f>Fundaciones!G13</f>
        <v>3273.9158000000002</v>
      </c>
      <c r="I13" s="218">
        <f>Fundaciones!G15</f>
        <v>191.89358998150541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638281.07666680741</v>
      </c>
      <c r="G14" s="264">
        <f>Fundaciones!G21+Fundaciones!G22+Fundaciones!G23+Fundaciones!G24</f>
        <v>460757.2234178246</v>
      </c>
      <c r="H14" s="217">
        <f>Fundaciones!G26</f>
        <v>166969.7058</v>
      </c>
      <c r="I14" s="217">
        <f>Fundaciones!G28</f>
        <v>10554.147448982798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797179.20279217907</v>
      </c>
      <c r="G15" s="265">
        <f>Fundaciones!G34+Fundaciones!G35+Fundaciones!G36+Fundaciones!G37</f>
        <v>557450.94934319623</v>
      </c>
      <c r="H15" s="218">
        <f>Fundaciones!G39</f>
        <v>229174.106</v>
      </c>
      <c r="I15" s="218">
        <f>Fundaciones!G41</f>
        <v>10554.147448982798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819173.90205074486</v>
      </c>
      <c r="G16" s="264">
        <f>Fundaciones!G47+Fundaciones!G48+Fundaciones!G49+Fundaciones!G50</f>
        <v>608501.65132676205</v>
      </c>
      <c r="H16" s="217">
        <f>Fundaciones!G52</f>
        <v>200118.103275</v>
      </c>
      <c r="I16" s="217">
        <f>Fundaciones!G54</f>
        <v>10554.147448982798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1382001.2921824686</v>
      </c>
      <c r="G17" s="265">
        <f>'Estruc. Resistente'!G9+'Estruc. Resistente'!G10+'Estruc. Resistente'!G11+'Estruc. Resistente'!G12+'Estruc. Resistente'!G13</f>
        <v>1057292.2169333934</v>
      </c>
      <c r="H17" s="218">
        <f>'Estruc. Resistente'!G15</f>
        <v>315114.39574999997</v>
      </c>
      <c r="I17" s="218">
        <f>'Estruc. Resistente'!G17</f>
        <v>9594.6794990752715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1294003.7914014456</v>
      </c>
      <c r="G18" s="264">
        <f>'Estruc. Resistente'!G23+'Estruc. Resistente'!G24+'Estruc. Resistente'!G25+'Estruc. Resistente'!G26+'Estruc. Resistente'!G27</f>
        <v>979525.70302737027</v>
      </c>
      <c r="H18" s="217">
        <f>'Estruc. Resistente'!G29</f>
        <v>304883.40887500002</v>
      </c>
      <c r="I18" s="217">
        <f>'Estruc. Resistente'!G31</f>
        <v>9594.6794990752715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1200908.0198625305</v>
      </c>
      <c r="G19" s="265">
        <f>'Estruc. Resistente'!G37+'Estruc. Resistente'!G38+'Estruc. Resistente'!G39+'Estruc. Resistente'!G40+'Estruc. Resistente'!G41</f>
        <v>883565.25516345527</v>
      </c>
      <c r="H19" s="218">
        <f>'Estruc. Resistente'!G43</f>
        <v>307748.08520000003</v>
      </c>
      <c r="I19" s="218">
        <f>'Estruc. Resistente'!G45</f>
        <v>9594.6794990752715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1261849.2111977981</v>
      </c>
      <c r="G20" s="264">
        <f>'Estruc. Resistente'!G51+'Estruc. Resistente'!G52+'Estruc. Resistente'!G53+'Estruc. Resistente'!G54+'Estruc. Resistente'!G55</f>
        <v>910130.33059872291</v>
      </c>
      <c r="H20" s="217">
        <f>'Estruc. Resistente'!G57</f>
        <v>342124.20109999995</v>
      </c>
      <c r="I20" s="217">
        <f>'Estruc. Resistente'!G59</f>
        <v>9594.6794990752715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905131.4990160357</v>
      </c>
      <c r="G21" s="265">
        <f>'Estruc. Resistente'!G65+'Estruc. Resistente'!G66+'Estruc. Resistente'!G67+'Estruc. Resistente'!G68+'Estruc. Resistente'!G69</f>
        <v>648356.17661696044</v>
      </c>
      <c r="H21" s="218">
        <f>'Estruc. Resistente'!G71</f>
        <v>247180.64289999998</v>
      </c>
      <c r="I21" s="218">
        <f>'Estruc. Resistente'!G73</f>
        <v>9594.6794990752715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90858.589269233707</v>
      </c>
      <c r="G22" s="264">
        <f>'Estruc. Resistente'!G79+'Estruc. Resistente'!G80+'Estruc. Resistente'!G81+'Estruc. Resistente'!G82+'Estruc. Resistente'!G83+'Estruc. Resistente'!G84+'Estruc. Resistente'!G85</f>
        <v>53231.264359326175</v>
      </c>
      <c r="H22" s="217">
        <f>'Estruc. Resistente'!G87</f>
        <v>36667.856960000005</v>
      </c>
      <c r="I22" s="217">
        <f>'Estruc. Resistente'!G89</f>
        <v>959.4679499075271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995004.28958020452</v>
      </c>
      <c r="G23" s="265">
        <f>'Estruc. Resistente'!G95+'Estruc. Resistente'!G96+'Estruc. Resistente'!G97+'Estruc. Resistente'!G98+'Estruc. Resistente'!G99+'Estruc. Resistente'!G100</f>
        <v>739865.9250811293</v>
      </c>
      <c r="H23" s="218">
        <f>'Estruc. Resistente'!G102</f>
        <v>245543.685</v>
      </c>
      <c r="I23" s="218">
        <f>'Estruc. Resistente'!G104</f>
        <v>9594.6794990752715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1129711.1299394695</v>
      </c>
      <c r="G24" s="264">
        <f>'Estruc. Resistente'!G110+'Estruc. Resistente'!G111+'Estruc. Resistente'!G112+'Estruc. Resistente'!G113+'Estruc. Resistente'!G114</f>
        <v>872935.80754039413</v>
      </c>
      <c r="H24" s="217">
        <f>'Estruc. Resistente'!G116</f>
        <v>247180.64289999998</v>
      </c>
      <c r="I24" s="217">
        <f>'Estruc. Resistente'!G118</f>
        <v>9594.6794990752715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1280697.209622975</v>
      </c>
      <c r="G25" s="265">
        <f>'Estruc. Resistente'!G124+'Estruc. Resistente'!G125+'Estruc. Resistente'!G126+'Estruc. Resistente'!G127+'Estruc. Resistente'!G128</f>
        <v>963354.4449238996</v>
      </c>
      <c r="H25" s="218">
        <f>'Estruc. Resistente'!G130</f>
        <v>307748.08520000003</v>
      </c>
      <c r="I25" s="218">
        <f>'Estruc. Resistente'!G132</f>
        <v>9594.6794990752715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1628670.7374657551</v>
      </c>
      <c r="G26" s="264">
        <f>'Estruc. Resistente'!G138+'Estruc. Resistente'!G139+'Estruc. Resistente'!G140+'Estruc. Resistente'!G141+'Estruc. Resistente'!G142</f>
        <v>1314192.6490916798</v>
      </c>
      <c r="H26" s="217">
        <f>'Estruc. Resistente'!G144</f>
        <v>304883.40887500002</v>
      </c>
      <c r="I26" s="217">
        <f>'Estruc. Resistente'!G146</f>
        <v>9594.6794990752715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34490.900006597476</v>
      </c>
      <c r="G27" s="265">
        <f>'Cerramientos Ext. e Int.'!G9+'Cerramientos Ext. e Int.'!G10+'Cerramientos Ext. e Int.'!G11+'Cerramientos Ext. e Int.'!G12</f>
        <v>20168.690858628921</v>
      </c>
      <c r="H27" s="218">
        <f>'Cerramientos Ext. e Int.'!G14</f>
        <v>13995.990044999999</v>
      </c>
      <c r="I27" s="218">
        <f>'Cerramientos Ext. e Int.'!G16</f>
        <v>326.21910296855918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246009.06286215669</v>
      </c>
      <c r="G28" s="264">
        <f>'Cerramientos Ext. e Int.'!G22+'Cerramientos Ext. e Int.'!G23+'Cerramientos Ext. e Int.'!G24+'Cerramientos Ext. e Int.'!G25</f>
        <v>152050.02435621954</v>
      </c>
      <c r="H28" s="217">
        <f>'Cerramientos Ext. e Int.'!G27</f>
        <v>93306.600300000006</v>
      </c>
      <c r="I28" s="217">
        <f>'Cerramientos Ext. e Int.'!G29</f>
        <v>652.43820593711837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267043.79596474278</v>
      </c>
      <c r="G29" s="265">
        <f>'Cerramientos Ext. e Int.'!G35+'Cerramientos Ext. e Int.'!G36+'Cerramientos Ext. e Int.'!G37+'Cerramientos Ext. e Int.'!G38</f>
        <v>154750.82897880566</v>
      </c>
      <c r="H29" s="218">
        <f>'Cerramientos Ext. e Int.'!G40</f>
        <v>111640.52878000001</v>
      </c>
      <c r="I29" s="218">
        <f>'Cerramientos Ext. e Int.'!G42</f>
        <v>652.43820593711837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23767.438241315875</v>
      </c>
      <c r="G30" s="264">
        <f>'Cerramientos Ext. e Int.'!G48+'Cerramientos Ext. e Int.'!G49+'Cerramientos Ext. e Int.'!G50+'Cerramientos Ext. e Int.'!G51+'Cerramientos Ext. e Int.'!G52</f>
        <v>14572.276201334369</v>
      </c>
      <c r="H30" s="217">
        <f>'Cerramientos Ext. e Int.'!G54</f>
        <v>9003.2684500000014</v>
      </c>
      <c r="I30" s="217">
        <f>'Cerramientos Ext. e Int.'!G56</f>
        <v>191.89358998150541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28536.626009289394</v>
      </c>
      <c r="G31" s="265">
        <f>'Cerramientos Ext. e Int.'!G62+'Cerramientos Ext. e Int.'!G63+'Cerramientos Ext. e Int.'!G64+'Cerramientos Ext. e Int.'!G65</f>
        <v>17199.319799317131</v>
      </c>
      <c r="H31" s="218">
        <f>'Cerramientos Ext. e Int.'!G67</f>
        <v>11049.465825000001</v>
      </c>
      <c r="I31" s="218">
        <f>'Cerramientos Ext. e Int.'!G69</f>
        <v>287.84038497225811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35783.201780237236</v>
      </c>
      <c r="G32" s="264">
        <f>'Cerramientos Ext. e Int.'!G75+'Cerramientos Ext. e Int.'!G76+'Cerramientos Ext. e Int.'!G77+'Cerramientos Ext. e Int.'!G78</f>
        <v>23122.230350274229</v>
      </c>
      <c r="H32" s="217">
        <f>'Cerramientos Ext. e Int.'!G80</f>
        <v>12277.18425</v>
      </c>
      <c r="I32" s="217">
        <f>'Cerramientos Ext. e Int.'!G82</f>
        <v>383.78717996301083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34222.303835124119</v>
      </c>
      <c r="G33" s="265">
        <f>'Cerramientos Ext. e Int.'!G88+'Cerramientos Ext. e Int.'!G89+'Cerramientos Ext. e Int.'!G90+'Cerramientos Ext. e Int.'!G91</f>
        <v>21561.332405161109</v>
      </c>
      <c r="H33" s="218">
        <f>'Cerramientos Ext. e Int.'!G93</f>
        <v>12277.18425</v>
      </c>
      <c r="I33" s="218">
        <f>'Cerramientos Ext. e Int.'!G95</f>
        <v>383.78717996301083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43563.697573234356</v>
      </c>
      <c r="G34" s="264">
        <f>'Cerramientos Ext. e Int.'!G101+'Cerramientos Ext. e Int.'!G102+'Cerramientos Ext. e Int.'!G103+'Cerramientos Ext. e Int.'!G104</f>
        <v>26770.350471748508</v>
      </c>
      <c r="H34" s="217">
        <f>'Cerramientos Ext. e Int.'!G106</f>
        <v>11458.7053</v>
      </c>
      <c r="I34" s="217">
        <f>'Cerramientos Ext. e Int.'!G108</f>
        <v>5334.64180148585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306409.93612971326</v>
      </c>
      <c r="G35" s="265">
        <f>'Cerramientos Ext. e Int.'!G114+'Cerramientos Ext. e Int.'!G115+'Cerramientos Ext. e Int.'!G116+'Cerramientos Ext. e Int.'!G117+'Cerramientos Ext. e Int.'!G118</f>
        <v>177747.39014377614</v>
      </c>
      <c r="H35" s="218">
        <f>'Cerramientos Ext. e Int.'!G120</f>
        <v>128010.10778000001</v>
      </c>
      <c r="I35" s="218">
        <f>'Cerramientos Ext. e Int.'!G122</f>
        <v>652.43820593711837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314591.62756938802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185929.0815834509</v>
      </c>
      <c r="H36" s="217">
        <f>'Cerramientos Ext. e Int.'!G136</f>
        <v>128010.10778000001</v>
      </c>
      <c r="I36" s="217">
        <f>'Cerramientos Ext. e Int.'!G138</f>
        <v>652.43820593711837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13232.637537809975</v>
      </c>
      <c r="G37" s="265">
        <f>Aislaciones!G9+Aislaciones!G10+Aislaciones!G11+Aislaciones!G12+Aislaciones!G13</f>
        <v>7903.3557014739681</v>
      </c>
      <c r="H37" s="218">
        <f>Aislaciones!G15</f>
        <v>4665.3300149999995</v>
      </c>
      <c r="I37" s="218">
        <f>Aislaciones!G17</f>
        <v>663.95182133600872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23992.940437352292</v>
      </c>
      <c r="G38" s="264">
        <f>Revoques!G9+Revoques!G10+Revoques!G11+Revoques!G12</f>
        <v>4592.243817407777</v>
      </c>
      <c r="H38" s="217">
        <f>Revoques!G14</f>
        <v>18825.01585</v>
      </c>
      <c r="I38" s="217">
        <f>Revoques!G16</f>
        <v>575.68076994451621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12950.678448900124</v>
      </c>
      <c r="G39" s="265">
        <f>Revoques!G22+Revoques!G23+Revoques!G24</f>
        <v>2393.4724709315637</v>
      </c>
      <c r="H39" s="218">
        <f>Revoques!G26</f>
        <v>10230.986875000001</v>
      </c>
      <c r="I39" s="218">
        <f>Revoques!G28</f>
        <v>326.21910296855918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13282.386715306737</v>
      </c>
      <c r="G40" s="264">
        <f>Revoques!G34+Revoques!G35+Revoques!G36+Revoques!G37</f>
        <v>3972.0885213363281</v>
      </c>
      <c r="H40" s="217">
        <f>Revoques!G39</f>
        <v>9003.2684500000014</v>
      </c>
      <c r="I40" s="217">
        <f>Revoques!G41</f>
        <v>307.02974397040867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33803.544476665367</v>
      </c>
      <c r="G41" s="265">
        <f>Revoques!G47+Revoques!G48+Revoques!G49+Revoques!G50</f>
        <v>22996.876831720845</v>
      </c>
      <c r="H41" s="218">
        <f>Revoques!G52</f>
        <v>10230.986875000001</v>
      </c>
      <c r="I41" s="218">
        <f>Revoques!G54</f>
        <v>575.68076994451621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15146.851050249543</v>
      </c>
      <c r="G42" s="264">
        <f>Solados!G9+Solados!G10+Solados!G11</f>
        <v>8649.9240403235217</v>
      </c>
      <c r="H42" s="217">
        <f>Solados!G13</f>
        <v>5729.3526499999998</v>
      </c>
      <c r="I42" s="217">
        <f>Solados!G15</f>
        <v>767.57435992602166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7095.2251236938664</v>
      </c>
      <c r="G43" s="265">
        <f>Solados!G21+Solados!G22+Solados!G23</f>
        <v>3245.6285537493504</v>
      </c>
      <c r="H43" s="218">
        <f>Solados!G25</f>
        <v>3273.9158000000002</v>
      </c>
      <c r="I43" s="218">
        <f>Solados!G27</f>
        <v>575.68076994451621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47103.812362646539</v>
      </c>
      <c r="G44" s="264">
        <f>Solados!G33+Solados!G34+Solados!G35+Solados!G36</f>
        <v>23264.511428972037</v>
      </c>
      <c r="H44" s="217">
        <f>Solados!G38</f>
        <v>20461.973750000001</v>
      </c>
      <c r="I44" s="217">
        <f>Solados!G40</f>
        <v>3377.3271836744957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31593.280923610975</v>
      </c>
      <c r="G45" s="265">
        <f>Solados!G46+Solados!G47+Solados!G48+Solados!G49</f>
        <v>15046.358719064719</v>
      </c>
      <c r="H45" s="218">
        <f>Solados!G51</f>
        <v>13914.14215</v>
      </c>
      <c r="I45" s="218">
        <f>Solados!G53</f>
        <v>2632.7800545462542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17906.159364244388</v>
      </c>
      <c r="G46" s="264">
        <f>Solados!G57+Solados!G58+Solados!G59</f>
        <v>8117.1394519990008</v>
      </c>
      <c r="H46" s="217">
        <f>Solados!G61</f>
        <v>8184.7894999999999</v>
      </c>
      <c r="I46" s="217">
        <f>Solados!G63</f>
        <v>1604.2304122453852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31821.218303603691</v>
      </c>
      <c r="G47" s="265">
        <f>Solados!G69+Solados!G70+Solados!G71+Solados!G72+Solados!G73</f>
        <v>16321.022843677671</v>
      </c>
      <c r="H47" s="218">
        <f>Solados!G75</f>
        <v>14732.6211</v>
      </c>
      <c r="I47" s="218">
        <f>Solados!G77</f>
        <v>767.57435992602166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20264.760098233553</v>
      </c>
      <c r="G48" s="264">
        <f>Solados!G83+Solados!G84</f>
        <v>9512.328786823251</v>
      </c>
      <c r="H48" s="217">
        <f>Solados!G86</f>
        <v>9821.7474000000002</v>
      </c>
      <c r="I48" s="217">
        <f>Solados!G88</f>
        <v>930.68391141030133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28333.23315319567</v>
      </c>
      <c r="G49" s="265">
        <f>Solados!G94+Solados!G95</f>
        <v>17552.017803288141</v>
      </c>
      <c r="H49" s="218">
        <f>Solados!G97</f>
        <v>9821.7474000000002</v>
      </c>
      <c r="I49" s="218">
        <f>Solados!G99</f>
        <v>959.4679499075271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58769.072325887959</v>
      </c>
      <c r="G50" s="264">
        <f>Solados!G105+Solados!G106+Solados!G107</f>
        <v>45724.313715961936</v>
      </c>
      <c r="H50" s="217">
        <f>Solados!G109</f>
        <v>12277.18425</v>
      </c>
      <c r="I50" s="217">
        <f>Solados!G111</f>
        <v>767.57435992602166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127426.86583137274</v>
      </c>
      <c r="G51" s="265">
        <f>Techos!G9+Techos!G10+Techos!G11+Techos!G12+Techos!G13+Techos!G14</f>
        <v>85921.345269012789</v>
      </c>
      <c r="H51" s="218">
        <f>Techos!G16</f>
        <v>40923.947500000002</v>
      </c>
      <c r="I51" s="218">
        <f>Techos!G18</f>
        <v>581.57306235993985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81371.644248625089</v>
      </c>
      <c r="G52" s="264">
        <f>Techos!G24+Techos!G25+Techos!G26+Techos!G27+Techos!G28+Techos!G29+Techos!G30</f>
        <v>65475.87702390521</v>
      </c>
      <c r="H52" s="217">
        <f>Techos!G32</f>
        <v>14732.6211</v>
      </c>
      <c r="I52" s="217">
        <f>Techos!G34</f>
        <v>1163.1461247198797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74022.492960556134</v>
      </c>
      <c r="G53" s="265">
        <f>(Techos!G40+Techos!G41)</f>
        <v>48304.978335836262</v>
      </c>
      <c r="H53" s="218">
        <f>Techos!G43</f>
        <v>24554.3685</v>
      </c>
      <c r="I53" s="218">
        <f>Techos!G45</f>
        <v>1163.1461247198797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72937.93205532436</v>
      </c>
      <c r="G54" s="264">
        <f>Techos!G51+Techos!G52</f>
        <v>47220.417430604488</v>
      </c>
      <c r="H54" s="217">
        <f>Techos!G54</f>
        <v>24554.3685</v>
      </c>
      <c r="I54" s="217">
        <f>Techos!G56</f>
        <v>1163.1461247198797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58678.165016963241</v>
      </c>
      <c r="G55" s="265">
        <f>Techos!G62+Techos!G63+Techos!G64</f>
        <v>32960.650392243355</v>
      </c>
      <c r="H55" s="218">
        <f>Techos!G66</f>
        <v>24554.3685</v>
      </c>
      <c r="I55" s="218">
        <f>Techos!G68</f>
        <v>1163.1461247198797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186936.25640157983</v>
      </c>
      <c r="G56" s="264">
        <f>Techos!G74+Techos!G75+Techos!G76+Techos!G77+Techos!G78+Techos!G79+Techos!G80+Techos!G81</f>
        <v>146521.35480231961</v>
      </c>
      <c r="H56" s="217">
        <f>Techos!G83</f>
        <v>32739.157999999999</v>
      </c>
      <c r="I56" s="217">
        <f>Techos!G85</f>
        <v>7675.7435992602168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94609.819700140783</v>
      </c>
      <c r="G57" s="265">
        <f>Techos!G91+Techos!G92+Techos!G93+Techos!G94+Techos!G95+Techos!G96+Techos!G97</f>
        <v>49122.351365288734</v>
      </c>
      <c r="H57" s="218">
        <f>Techos!G99</f>
        <v>43952.319615</v>
      </c>
      <c r="I57" s="218">
        <f>Techos!G101</f>
        <v>1535.1487198520433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59576.69353085175</v>
      </c>
      <c r="G58" s="264">
        <f>Techos!G107+Techos!G108</f>
        <v>33859.17890613187</v>
      </c>
      <c r="H58" s="217">
        <f>Techos!G110</f>
        <v>24554.3685</v>
      </c>
      <c r="I58" s="217">
        <f>Techos!G112</f>
        <v>1163.1461247198797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44489.951408481458</v>
      </c>
      <c r="G59" s="265">
        <f>Cielorrasos!G9+Cielorrasos!G10+Cielorrasos!G11+Cielorrasos!G12+Cielorrasos!G13+Cielorrasos!G14</f>
        <v>19414.305483705557</v>
      </c>
      <c r="H59" s="218">
        <f>Cielorrasos!G16</f>
        <v>24145.129025000002</v>
      </c>
      <c r="I59" s="218">
        <f>Cielorrasos!G18</f>
        <v>930.51689977590377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63628.003399137364</v>
      </c>
      <c r="G60" s="264">
        <f>Cielorrasos!G24+Cielorrasos!G25+Cielorrasos!G26+Cielorrasos!G27+Cielorrasos!G28+Cielorrasos!G29+Cielorrasos!G30</f>
        <v>38552.357474361459</v>
      </c>
      <c r="H60" s="217">
        <f>Cielorrasos!G32</f>
        <v>24145.129025000002</v>
      </c>
      <c r="I60" s="217">
        <f>Cielorrasos!G34</f>
        <v>930.51689977590377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44365.543947909457</v>
      </c>
      <c r="G61" s="265">
        <f>Cielorrasos!G40</f>
        <v>27065.448048133552</v>
      </c>
      <c r="H61" s="218">
        <f>Cielorrasos!G42</f>
        <v>16369.579</v>
      </c>
      <c r="I61" s="218">
        <f>Cielorrasos!G44</f>
        <v>930.51689977590377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87028.660276720053</v>
      </c>
      <c r="G62" s="264">
        <f>Cielorrasos!G50+Cielorrasos!G51</f>
        <v>73355.700677056186</v>
      </c>
      <c r="H62" s="217">
        <f>Cielorrasos!G53</f>
        <v>12277.18425</v>
      </c>
      <c r="I62" s="217">
        <f>Cielorrasos!G55</f>
        <v>1395.7753496638556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20433.758807004495</v>
      </c>
      <c r="G63" s="265">
        <f>Cielorrasos!G61+Cielorrasos!G62+Cielorrasos!G63</f>
        <v>5249.601532032234</v>
      </c>
      <c r="H63" s="218">
        <f>Cielorrasos!G65</f>
        <v>14896.31689</v>
      </c>
      <c r="I63" s="218">
        <f>Cielorrasos!G67</f>
        <v>287.84038497225811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36949.425812329457</v>
      </c>
      <c r="G64" s="264">
        <f>Cielorrasos!G73</f>
        <v>20157.680914370147</v>
      </c>
      <c r="H64" s="217">
        <f>Cielorrasos!G75</f>
        <v>16369.579</v>
      </c>
      <c r="I64" s="217">
        <f>Cielorrasos!G77</f>
        <v>422.16589795931196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4529.4561527239794</v>
      </c>
      <c r="G65" s="264">
        <f>Revestimientos!G9</f>
        <v>1882.1257127424747</v>
      </c>
      <c r="H65" s="217">
        <f>Revestimientos!G11</f>
        <v>2455.43685</v>
      </c>
      <c r="I65" s="217">
        <f>Revestimientos!G13</f>
        <v>191.89358998150541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17755.167142081438</v>
      </c>
      <c r="G66" s="265">
        <f>Revestimientos!G19+Revestimientos!G20+Revestimientos!G21</f>
        <v>4998.248917127672</v>
      </c>
      <c r="H66" s="218">
        <f>Revestimientos!G23</f>
        <v>12277.18425</v>
      </c>
      <c r="I66" s="218">
        <f>Revestimientos!G25</f>
        <v>479.73397495376355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2611711.5184823838</v>
      </c>
      <c r="G67" s="264">
        <f>Carpintería!G9+Carpintería!G10+Carpintería!G11+Carpintería!G12</f>
        <v>2230900.7499991907</v>
      </c>
      <c r="H67" s="217">
        <f>Carpintería!G14</f>
        <v>311022.00099999999</v>
      </c>
      <c r="I67" s="217">
        <f>Carpintería!G16</f>
        <v>69788.767483192787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1561883.4754234783</v>
      </c>
      <c r="G68" s="265">
        <f>Carpintería!G22</f>
        <v>1322977.4146771771</v>
      </c>
      <c r="H68" s="218">
        <f>Carpintería!G24</f>
        <v>200527.34275000001</v>
      </c>
      <c r="I68" s="218">
        <f>Carpintería!G26</f>
        <v>38378.717996301086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1029085.718180013</v>
      </c>
      <c r="G69" s="264">
        <f>Carpintería!G32+Carpintería!G33+Carpintería!G34</f>
        <v>897482.76503204741</v>
      </c>
      <c r="H69" s="217">
        <f>Carpintería!G36</f>
        <v>110494.65824999999</v>
      </c>
      <c r="I69" s="217">
        <f>Carpintería!G38</f>
        <v>21108.294897965596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23217391.557244483</v>
      </c>
      <c r="G70" s="264">
        <f>Carpintería!G44</f>
        <v>16162713.307617635</v>
      </c>
      <c r="H70" s="217">
        <f>Carpintería!G46</f>
        <v>5569421.8631699998</v>
      </c>
      <c r="I70" s="217">
        <f>Carpintería!G48</f>
        <v>1485256.3864568518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10902098.598667955</v>
      </c>
      <c r="G71" s="265">
        <f>Carpintería!G54+Carpintería!G55</f>
        <v>9125268.7078169789</v>
      </c>
      <c r="H71" s="218">
        <f>Carpintería!G57</f>
        <v>1371934.4159900001</v>
      </c>
      <c r="I71" s="218">
        <f>Carpintería!G59</f>
        <v>404895.47486097639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435240.56095096871</v>
      </c>
      <c r="G72" s="264">
        <f>'Inst. Sanitaria'!G11+'Inst. Sanitaria'!G12+'Inst. Sanitaria'!G13</f>
        <v>310373.43370376987</v>
      </c>
      <c r="H72" s="217">
        <f>'Inst. Sanitaria'!G15</f>
        <v>113235.66600000003</v>
      </c>
      <c r="I72" s="217">
        <f>'Inst. Sanitaria'!G17</f>
        <v>11631.461247198798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804457.27348670922</v>
      </c>
      <c r="G73" s="265">
        <f>'Inst. Sanitaria'!G23+'Inst. Sanitaria'!G24+'Inst. Sanitaria'!G25+'Inst. Sanitaria'!G26+'Inst. Sanitaria'!G27</f>
        <v>479232.57499231154</v>
      </c>
      <c r="H73" s="218">
        <f>'Inst. Sanitaria'!G29</f>
        <v>301961.77600000007</v>
      </c>
      <c r="I73" s="218">
        <f>'Inst. Sanitaria'!G31</f>
        <v>23262.922494397597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1239697.8344376781</v>
      </c>
      <c r="G74" s="264">
        <f>'Inst. Sanitaria'!G37+'Inst. Sanitaria'!G38+'Inst. Sanitaria'!G39+'Inst. Sanitaria'!G40+'Inst. Sanitaria'!G41+'Inst. Sanitaria'!G42+'Inst. Sanitaria'!G43+'Inst. Sanitaria'!G44</f>
        <v>789606.00869608147</v>
      </c>
      <c r="H74" s="217">
        <f>'Inst. Sanitaria'!G46</f>
        <v>415197.4420000001</v>
      </c>
      <c r="I74" s="217">
        <f>'Inst. Sanitaria'!G48</f>
        <v>34894.383741596394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3618473.4466986656</v>
      </c>
      <c r="G75" s="265">
        <f>'Inst. Sanitaria'!G52+'Inst. Sanitaria'!G53+'Inst. Sanitaria'!G54+'Inst. Sanitaria'!G55+'Inst. Sanitaria'!G56+'Inst. Sanitaria'!G57</f>
        <v>2159065.7870589988</v>
      </c>
      <c r="H75" s="218">
        <f>'Inst. Sanitaria'!G59</f>
        <v>1362517.5874505003</v>
      </c>
      <c r="I75" s="218">
        <f>'Inst. Sanitaria'!G61</f>
        <v>96890.072189165978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2061262.7967512331</v>
      </c>
      <c r="G76" s="264">
        <f>'Inst. Sanitaria'!G69+'Inst. Sanitaria'!G70</f>
        <v>1905891.5972568356</v>
      </c>
      <c r="H76" s="217">
        <f>'Inst. Sanitaria'!G72</f>
        <v>132108.27700000003</v>
      </c>
      <c r="I76" s="217">
        <f>'Inst. Sanitaria'!G74</f>
        <v>23262.922494397597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14069767.76496953</v>
      </c>
      <c r="G77" s="265">
        <f>'Inst. Sanitaria'!G80+'Inst. Sanitaria'!G81</f>
        <v>13192262.220019888</v>
      </c>
      <c r="H77" s="218">
        <f>'Inst. Sanitaria'!G83</f>
        <v>643480.5446560001</v>
      </c>
      <c r="I77" s="218">
        <f>'Inst. Sanitaria'!G85</f>
        <v>234025.00029363981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1517101.1735318766</v>
      </c>
      <c r="G78" s="264">
        <f>'Inst. Sanitaria'!G93+'Inst. Sanitaria'!G94+'Inst. Sanitaria'!G95+'Inst. Sanitaria'!G96</f>
        <v>1122201.7616610783</v>
      </c>
      <c r="H78" s="217">
        <f>'Inst. Sanitaria'!G98</f>
        <v>377452.22000000009</v>
      </c>
      <c r="I78" s="217">
        <f>'Inst. Sanitaria'!G100</f>
        <v>17447.191870798197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1932599.1346459487</v>
      </c>
      <c r="G79" s="265">
        <f>'Inst. Sanitaria'!G106+'Inst. Sanitaria'!G107+'Inst. Sanitaria'!G108+'Inst. Sanitaria'!G109</f>
        <v>1399775.7151515509</v>
      </c>
      <c r="H79" s="218">
        <f>'Inst. Sanitaria'!G111</f>
        <v>509560.49700000009</v>
      </c>
      <c r="I79" s="218">
        <f>'Inst. Sanitaria'!G113</f>
        <v>23262.922494397597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415497.96111407224</v>
      </c>
      <c r="G80" s="264">
        <f>'Inst. Sanitaria'!G119</f>
        <v>277573.95349047281</v>
      </c>
      <c r="H80" s="217">
        <f>'Inst. Sanitaria'!G121</f>
        <v>132108.27700000003</v>
      </c>
      <c r="I80" s="217">
        <f>'Inst. Sanitaria'!G123</f>
        <v>5815.7306235993992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2535135.7400698764</v>
      </c>
      <c r="G81" s="265">
        <f>'Inst. Sanitaria'!G129+'Inst. Sanitaria'!G130+'Inst. Sanitaria'!G131</f>
        <v>1526861.6385210811</v>
      </c>
      <c r="H81" s="218">
        <f>'Inst. Sanitaria'!G133</f>
        <v>961748.25656000036</v>
      </c>
      <c r="I81" s="218">
        <f>'Inst. Sanitaria'!G135</f>
        <v>46525.844988795194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4949493.9948104341</v>
      </c>
      <c r="G82" s="264">
        <f>'Inst. Sanitaria'!G141+'Inst. Sanitaria'!G142+'Inst. Sanitaria'!G143+'Inst. Sanitaria'!G144</f>
        <v>3698089.3340894682</v>
      </c>
      <c r="H82" s="217">
        <f>'Inst. Sanitaria'!G146</f>
        <v>1151606.7232200003</v>
      </c>
      <c r="I82" s="217">
        <f>'Inst. Sanitaria'!G148</f>
        <v>99797.93750096568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892500.58606913022</v>
      </c>
      <c r="G83" s="265">
        <f>'Ints. Gas'!G9+'Ints. Gas'!G10+'Ints. Gas'!G11+'Ints. Gas'!G12+'Ints. Gas'!G13</f>
        <v>440983.34119833191</v>
      </c>
      <c r="H83" s="218">
        <f>'Ints. Gas'!G15</f>
        <v>434070.05300000007</v>
      </c>
      <c r="I83" s="218">
        <f>'Ints. Gas'!G17</f>
        <v>17447.191870798197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1091579.7744625336</v>
      </c>
      <c r="G84" s="264">
        <f>'Ints. Gas'!G23+'Ints. Gas'!G24+'Ints. Gas'!G25+'Ints. Gas'!G26+'Ints. Gas'!G27+'Ints. Gas'!G28+'Ints. Gas'!G29</f>
        <v>636573.09121757594</v>
      </c>
      <c r="H84" s="217">
        <f>'Ints. Gas'!G31</f>
        <v>434070.05300000007</v>
      </c>
      <c r="I84" s="217">
        <f>'Ints. Gas'!G33</f>
        <v>20936.630244957836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2184128.6538111474</v>
      </c>
      <c r="G85" s="265">
        <f>'Ints. Gas'!G65+'Ints. Gas'!G66+'Ints. Gas'!G67+'Ints. Gas'!G68+'Ints. Gas'!G69+'Ints. Gas'!G70+'Ints. Gas'!G71+'Ints. Gas'!G72+'Ints. Gas'!G73+'Ints. Gas'!G74</f>
        <v>1579051.0594385143</v>
      </c>
      <c r="H85" s="218">
        <f>'Ints. Gas'!G76</f>
        <v>532962.5346400002</v>
      </c>
      <c r="I85" s="218">
        <f>'Ints. Gas'!G78</f>
        <v>72115.059732632537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13934739.513916716</v>
      </c>
      <c r="G86" s="264">
        <f>'Ints. Gas'!G39+'Ints. Gas'!G40+'Ints. Gas'!G41+'Ints. Gas'!G42+'Ints. Gas'!G43+'Ints. Gas'!G44</f>
        <v>8419464.9778035432</v>
      </c>
      <c r="H86" s="217">
        <f>'Ints. Gas'!G46</f>
        <v>5090377.2567530014</v>
      </c>
      <c r="I86" s="217">
        <f>'Ints. Gas'!G48</f>
        <v>424897.27936017205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1087896.2948497334</v>
      </c>
      <c r="G87" s="265">
        <f>'Ints. Gas'!G53+'Ints. Gas'!G54+'Ints. Gas'!G55</f>
        <v>942477.96822093823</v>
      </c>
      <c r="H87" s="218">
        <f>'Ints. Gas'!G57</f>
        <v>98892.481640000027</v>
      </c>
      <c r="I87" s="218">
        <f>'Ints. Gas'!G59</f>
        <v>46525.844988795194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1968583.8341124691</v>
      </c>
      <c r="G88" s="264">
        <f>'Ints. Elect.'!G9+'Ints. Elect.'!G10+'Ints. Elect.'!G11+'Ints. Elect.'!G12+'Ints. Elect.'!G13</f>
        <v>1479321.3672416708</v>
      </c>
      <c r="H88" s="217">
        <f>'Ints. Elect.'!G15</f>
        <v>471815.27500000014</v>
      </c>
      <c r="I88" s="217">
        <f>'Ints. Elect.'!G17</f>
        <v>17447.191870798197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25172073.45300249</v>
      </c>
      <c r="G89" s="265">
        <f>'Ints. Elect.'!G23+'Ints. Elect.'!G24+'Ints. Elect.'!G25+'Ints. Elect.'!G26+'Ints. Elect.'!G27+'Ints. Elect.'!G28</f>
        <v>22127001.874906618</v>
      </c>
      <c r="H89" s="218">
        <f>'Ints. Elect.'!G30</f>
        <v>2843149.4108445006</v>
      </c>
      <c r="I89" s="218">
        <f>'Ints. Elect.'!G32</f>
        <v>201922.16725137111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2069618.9299335619</v>
      </c>
      <c r="G90" s="264">
        <f>'Ints. Elect.'!G38+'Ints. Elect.'!G39+'Ints. Elect.'!G40+'Ints. Elect.'!G41+'Ints. Elect.'!G42+'Ints. Elect.'!G43+'Ints. Elect.'!G44</f>
        <v>1650031.1764391644</v>
      </c>
      <c r="H90" s="217">
        <f>'Ints. Elect.'!G46</f>
        <v>396324.83100000012</v>
      </c>
      <c r="I90" s="217">
        <f>'Ints. Elect.'!G48</f>
        <v>23262.922494397597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9567.2281820241406</v>
      </c>
      <c r="G91" s="265">
        <f>Pintura!G9+Pintura!G10+Pintura!G11</f>
        <v>5300.3615133161584</v>
      </c>
      <c r="H91" s="218">
        <f>Pintura!G13</f>
        <v>4092.3947499999999</v>
      </c>
      <c r="I91" s="218">
        <f>Pintura!G15</f>
        <v>174.47191870798196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2332.9186949386176</v>
      </c>
      <c r="G92" s="264">
        <f>Pintura!G22+Pintura!G21</f>
        <v>228.56401370262387</v>
      </c>
      <c r="H92" s="217">
        <f>Pintura!G24</f>
        <v>2046.197375</v>
      </c>
      <c r="I92" s="217">
        <f>Pintura!G26</f>
        <v>58.157306235993985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2430.7434645649232</v>
      </c>
      <c r="G93" s="265">
        <f>Pintura!G32+Pintura!G33</f>
        <v>326.38878332892938</v>
      </c>
      <c r="H93" s="218">
        <f>Pintura!G35</f>
        <v>2046.197375</v>
      </c>
      <c r="I93" s="218">
        <f>Pintura!G37</f>
        <v>58.157306235993985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12277.204156579259</v>
      </c>
      <c r="G94" s="264">
        <f>Pintura!G43+Pintura!G44+Pintura!G45</f>
        <v>5905.9828066352829</v>
      </c>
      <c r="H94" s="217">
        <f>Pintura!G47</f>
        <v>6138.5921250000001</v>
      </c>
      <c r="I94" s="217">
        <f>Pintura!G49</f>
        <v>232.62922494397594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6942.70892573724</v>
      </c>
      <c r="G95" s="265">
        <f>Pintura!G53+Pintura!G54</f>
        <v>2839.5380470292585</v>
      </c>
      <c r="H95" s="218">
        <f>Pintura!G56</f>
        <v>3928.6989599999997</v>
      </c>
      <c r="I95" s="218">
        <f>Pintura!G58</f>
        <v>174.47191870798196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10781.759325556686</v>
      </c>
      <c r="G96" s="264">
        <f>Pintura!G64+Pintura!G65+Pintura!G66</f>
        <v>6456.735350612711</v>
      </c>
      <c r="H96" s="217">
        <f>Pintura!G68</f>
        <v>4092.3947499999999</v>
      </c>
      <c r="I96" s="217">
        <f>Pintura!G70</f>
        <v>232.62922494397594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14020.252739446951</v>
      </c>
      <c r="G97" s="265">
        <f>Pintura!G76+Pintura!G77</f>
        <v>9578.9141520309877</v>
      </c>
      <c r="H97" s="218">
        <f>Pintura!G79</f>
        <v>4092.3947499999999</v>
      </c>
      <c r="I97" s="218">
        <f>Pintura!G81</f>
        <v>348.94383741596391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37827.715718129424</v>
      </c>
      <c r="G98" s="264">
        <f>Vidrios!G9</f>
        <v>29642.926218129425</v>
      </c>
      <c r="H98" s="217">
        <f>Vidrios!G11</f>
        <v>8184.7894999999999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5980.491534545803</v>
      </c>
      <c r="G99" s="265">
        <f>Varios!G9+Varios!G10+Varios!G11</f>
        <v>3525.054684545803</v>
      </c>
      <c r="H99" s="218">
        <f>Varios!G13</f>
        <v>2455.43685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55475.581833951233</v>
      </c>
      <c r="G100" s="264">
        <f>Varios!G19+Varios!G20+Varios!G21</f>
        <v>32558.171233951231</v>
      </c>
      <c r="H100" s="217">
        <f>Varios!G23</f>
        <v>22917.410599999999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84573.80387355393</v>
      </c>
      <c r="G101" s="265">
        <f>Varios!G29+Varios!G30+Varios!G31+Varios!G32+Varios!G33+Varios!G34+Varios!G35+Varios!G36+Varios!G37+Varios!G38</f>
        <v>60555.936323738875</v>
      </c>
      <c r="H101" s="218">
        <f>Varios!G40</f>
        <v>22098.931650000002</v>
      </c>
      <c r="I101" s="218">
        <f>Varios!G42</f>
        <v>1918.9358998150542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443533.44970266725</v>
      </c>
      <c r="G102" s="264">
        <f>Varios!G48+Varios!G49</f>
        <v>397389.19545340701</v>
      </c>
      <c r="H102" s="217">
        <f>Varios!G51</f>
        <v>38468.510650000004</v>
      </c>
      <c r="I102" s="217">
        <f>Varios!G53</f>
        <v>7675.7435992602168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7795.9222290854177</v>
      </c>
      <c r="G103" s="265">
        <f>Varios!G57+Varios!G58</f>
        <v>3703.5274790854178</v>
      </c>
      <c r="H103" s="218">
        <f>Varios!G60</f>
        <v>4092.3947499999999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538247.9657298876</v>
      </c>
      <c r="G104" s="264">
        <f>Varios!G66</f>
        <v>497324.01822988759</v>
      </c>
      <c r="H104" s="217">
        <f>Varios!G68</f>
        <v>40923.947500000002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1686.9726527198798</v>
      </c>
      <c r="G105" s="265"/>
      <c r="H105" s="218">
        <f>Varios!G74</f>
        <v>523.82652800000005</v>
      </c>
      <c r="I105" s="218">
        <f>Varios!G76</f>
        <v>1163.1461247198797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848149.57333655492</v>
      </c>
      <c r="G106" s="264">
        <f>Varios!G82+Varios!G83</f>
        <v>193366.41333655486</v>
      </c>
      <c r="H106" s="217">
        <f>Varios!G85</f>
        <v>654783.16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271447.89605229098</v>
      </c>
      <c r="G107" s="265">
        <f>Varios!G90+Varios!G91+Varios!G92</f>
        <v>234870.86625266084</v>
      </c>
      <c r="H107" s="218">
        <f>Varios!G94</f>
        <v>32739.157999999999</v>
      </c>
      <c r="I107" s="218">
        <f>Varios!G96</f>
        <v>3837.8717996301084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1004366.7592594868</v>
      </c>
      <c r="G108" s="264">
        <f>Varios!G102</f>
        <v>995222.50180957932</v>
      </c>
      <c r="H108" s="217">
        <f>Varios!G104</f>
        <v>8184.7894999999999</v>
      </c>
      <c r="I108" s="217">
        <f>Varios!G106</f>
        <v>959.4679499075271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700899.82886938401</v>
      </c>
      <c r="G109" s="265">
        <f>Varios!G112+Varios!G113</f>
        <v>654755.57462012384</v>
      </c>
      <c r="H109" s="218">
        <f>Varios!G115</f>
        <v>38468.510650000004</v>
      </c>
      <c r="I109" s="218">
        <f>Varios!G117</f>
        <v>7675.7435992602168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81727.594851828224</v>
      </c>
      <c r="G110" s="264">
        <f>'Red Agua'!G9+'Red Agua'!G10+'Red Agua'!G11+'Red Agua'!G12+'Red Agua'!G13+'Red Agua'!G14+'Red Agua'!G15+'Red Agua'!G16</f>
        <v>58757.103238573909</v>
      </c>
      <c r="H110" s="217">
        <f>'Red Agua'!G18</f>
        <v>8426.6208115000027</v>
      </c>
      <c r="I110" s="217">
        <f>'Red Agua'!G20</f>
        <v>14543.87080175431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72622.300521924393</v>
      </c>
      <c r="G111" s="265">
        <f>'Red Agua'!G26+'Red Agua'!G27+'Red Agua'!G28+'Red Agua'!G29+'Red Agua'!G30+'Red Agua'!G31</f>
        <v>49651.808908670071</v>
      </c>
      <c r="H111" s="218">
        <f>'Red Agua'!G33</f>
        <v>8426.6208115000027</v>
      </c>
      <c r="I111" s="218">
        <f>'Red Agua'!G35</f>
        <v>14543.87080175431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22764838.501609694</v>
      </c>
      <c r="G112" s="264">
        <f>'Red Agua'!G42+'Red Agua'!G43+'Red Agua'!G44+'Red Agua'!G45+'Red Agua'!G46+'Red Agua'!G47</f>
        <v>20749762.901366953</v>
      </c>
      <c r="H112" s="217">
        <f>'Red Agua'!G49</f>
        <v>679413.99600000016</v>
      </c>
      <c r="I112" s="217">
        <f>'Red Agua'!G51</f>
        <v>1335661.6042427428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125043.26846349209</v>
      </c>
      <c r="G113" s="265">
        <f>'Red Cloaca'!G9+'Red Cloaca'!G10+'Red Cloaca'!G11+'Red Cloaca'!G12+'Red Cloaca'!G13+'Red Cloaca'!G14+'Red Cloaca'!G15</f>
        <v>94933.792920920576</v>
      </c>
      <c r="H113" s="218">
        <f>'Red Cloaca'!G17</f>
        <v>12597.467842500002</v>
      </c>
      <c r="I113" s="218">
        <f>'Red Cloaca'!G19</f>
        <v>17512.007700071514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101423.86418371108</v>
      </c>
      <c r="G114" s="264">
        <f>'Red Cloaca'!G25+'Red Cloaca'!G26+'Red Cloaca'!G27+'Red Cloaca'!G28+'Red Cloaca'!G29</f>
        <v>72541.108356139564</v>
      </c>
      <c r="H114" s="217">
        <f>'Red Cloaca'!G31</f>
        <v>11370.748127500003</v>
      </c>
      <c r="I114" s="217">
        <f>'Red Cloaca'!G33</f>
        <v>17512.007700071514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53341.019169401436</v>
      </c>
      <c r="G115" s="265">
        <f>'Red Gas'!G9+'Red Gas'!G10+'Red Gas'!G11</f>
        <v>28901.0434986568</v>
      </c>
      <c r="H115" s="218">
        <f>'Red Gas'!G13</f>
        <v>8115.2227300000022</v>
      </c>
      <c r="I115" s="218">
        <f>'Red Gas'!G15</f>
        <v>16324.752940744633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52543459.329362333</v>
      </c>
      <c r="G116" s="264">
        <f>'Red Elect'!G11+'Red Elect'!G12+'Red Elect'!G13+'Red Elect'!G14+'Red Elect'!G15+'Red Elect'!G16+'Red Elect'!G17+'Red Elect'!G18+'Red Elect'!G19+'Red Elect'!G20</f>
        <v>47757113.135113314</v>
      </c>
      <c r="H116" s="217">
        <f>'Red Elect'!G22</f>
        <v>2848820.6304500005</v>
      </c>
      <c r="I116" s="217">
        <f>'Red Elect'!G24</f>
        <v>1937525.5637990143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6250361.9657884035</v>
      </c>
      <c r="G117" s="265">
        <f>'Red Elect'!G32+'Red Elect'!G33+'Red Elect'!G34+'Red Elect'!G35+'Red Elect'!G36+'Red Elect'!G37+'Red Elect'!G38+'Red Elect'!G39+'Red Elect'!G40</f>
        <v>4994424.0696696769</v>
      </c>
      <c r="H117" s="218">
        <f>'Red Elect'!G42</f>
        <v>484667.52309100016</v>
      </c>
      <c r="I117" s="218">
        <f>'Red Elect'!G44</f>
        <v>771270.37302772596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5015894.208887957</v>
      </c>
      <c r="G118" s="264">
        <f>'Red Elect'!G52+'Red Elect'!G53+'Red Elect'!G54+'Red Elect'!G55+'Red Elect'!G56+'Red Elect'!G57+'Red Elect'!G58+'Red Elect'!G59+'Red Elect'!G60+'Red Elect'!G61+'Red Elect'!G62+'Red Elect'!G63</f>
        <v>4343334.0019670567</v>
      </c>
      <c r="H118" s="217">
        <f>'Red Elect'!G65</f>
        <v>286108.78276000009</v>
      </c>
      <c r="I118" s="217">
        <f>'Red Elect'!G67</f>
        <v>386451.42416090023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25435219.657057356</v>
      </c>
      <c r="G119" s="265">
        <f>'Red Elect'!G75+'Red Elect'!G76+'Red Elect'!G77</f>
        <v>24298566.799954806</v>
      </c>
      <c r="H119" s="218">
        <f>'Red Elect'!G79</f>
        <v>915378.25133300025</v>
      </c>
      <c r="I119" s="218">
        <f>'Red Elect'!G81</f>
        <v>221274.60576954772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48201.179582642158</v>
      </c>
      <c r="G120" s="264">
        <f>'Red Vial'!G9+'Red Vial'!G10+'Red Vial'!G11+'Red Vial'!G12</f>
        <v>31498.598363720244</v>
      </c>
      <c r="H120" s="217">
        <f>'Red Vial'!G14</f>
        <v>9003.2684500000014</v>
      </c>
      <c r="I120" s="217">
        <f>'Red Vial'!G16+'Red Vial'!G17</f>
        <v>7699.3127689219109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46574.100646406936</v>
      </c>
      <c r="G121" s="265">
        <f>'Red Vial'!G23+'Red Vial'!G24+'Red Vial'!G25</f>
        <v>17322.773772034576</v>
      </c>
      <c r="H121" s="218">
        <f>'Red Vial'!G27</f>
        <v>6588.755547499999</v>
      </c>
      <c r="I121" s="218">
        <f>'Red Vial'!G29+'Red Vial'!G30+'Red Vial'!G31+'Red Vial'!G32+'Red Vial'!G33</f>
        <v>22662.571326872363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66465.76368490317</v>
      </c>
      <c r="G122" s="264">
        <f>'Red Vial'!G39+'Red Vial'!G40+'Red Vial'!G41+'Red Vial'!G42+'Red Vial'!G43</f>
        <v>45511.407100399032</v>
      </c>
      <c r="H122" s="217">
        <f>'Red Vial'!G45</f>
        <v>5401.9610700000003</v>
      </c>
      <c r="I122" s="217">
        <f>'Red Vial'!G47+'Red Vial'!G48+'Red Vial'!G49+'Red Vial'!G50+'Red Vial'!G51</f>
        <v>15552.39551450414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11586.123870750369</v>
      </c>
      <c r="G123" s="265">
        <f>'Red Vial'!G56</f>
        <v>3507.8337658403357</v>
      </c>
      <c r="H123" s="218">
        <f>'Red Vial'!G58</f>
        <v>4311.3378691249991</v>
      </c>
      <c r="I123" s="218">
        <f>'Red Vial'!G60+'Red Vial'!G61</f>
        <v>3766.952235785036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097/25&amp;11
ANEXO I&amp;C
&amp;G&amp;R&amp;"-,Cursiva"&amp;10“Gral. Martín Miguel de Güemes Héroe de la Nación Argentina”</oddHeader>
    <oddFooter>&amp;CSEPTIEMBRE 2025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47"/>
  <sheetViews>
    <sheetView tabSelected="1" topLeftCell="B1" workbookViewId="0">
      <selection activeCell="M47" sqref="A1:M47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6" t="str">
        <f>'PT ORGANISMOS'!A2</f>
        <v>Precios de SEPTIEMBRE 2025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5" t="s">
        <v>1164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104963.00338283005</v>
      </c>
      <c r="T6" s="77">
        <f>($L$10+$L$13)*0.07*R6/4000</f>
        <v>20369.825927708443</v>
      </c>
      <c r="U6" s="86">
        <f>$L$8*R6</f>
        <v>30006.485599999996</v>
      </c>
      <c r="V6" s="86">
        <f>$L$19/120/8*R6</f>
        <v>1798.5352388194869</v>
      </c>
      <c r="W6" s="90">
        <f>P6*S6/2/R6</f>
        <v>7238.8278195055218</v>
      </c>
      <c r="X6" s="86">
        <f>$L$15*2*6/40000*O6</f>
        <v>2956.5797969175087</v>
      </c>
      <c r="Y6" s="86">
        <f>0.12*145*$L$14*1.3*P6</f>
        <v>15297.973005085332</v>
      </c>
      <c r="Z6" s="90">
        <f t="shared" ref="Z6:Z47" si="2">+S6+T6+U6+V6+W6+X6+Y6</f>
        <v>182631.23077086636</v>
      </c>
      <c r="AA6" s="91">
        <f>Z6/10/O6</f>
        <v>1826.3123077086634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112201.83120233557</v>
      </c>
      <c r="T7" s="77">
        <f t="shared" ref="T7:T14" si="4">($L$10+$L$13)*0.07*R7/4000</f>
        <v>21774.641508929719</v>
      </c>
      <c r="U7" s="86">
        <f t="shared" ref="U7:U47" si="5">$L$8*R7</f>
        <v>32075.898399999995</v>
      </c>
      <c r="V7" s="86">
        <f t="shared" ref="V7:V14" si="6">$L$19/120/8*R7</f>
        <v>1922.5721518415205</v>
      </c>
      <c r="W7" s="90">
        <f t="shared" ref="W7:W47" si="7">P7*S7/2/R7</f>
        <v>10858.241729258281</v>
      </c>
      <c r="X7" s="86">
        <f t="shared" ref="X7:X14" si="8">$L$15*2*6/40000*O7</f>
        <v>4434.8696953762628</v>
      </c>
      <c r="Y7" s="86">
        <f t="shared" ref="Y7:Y14" si="9">0.12*145*$L$14*1.3*P7</f>
        <v>22946.959507627995</v>
      </c>
      <c r="Z7" s="90">
        <f t="shared" si="2"/>
        <v>206215.01419536932</v>
      </c>
      <c r="AA7" s="91">
        <f t="shared" ref="AA7:AA14" si="10">+Z7/10/O7</f>
        <v>1374.7667613024621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VLOOKUP($B8,IN_09_25!$B:$E,4,)</f>
        <v>10347.063999999998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119440.6590218411</v>
      </c>
      <c r="T8" s="77">
        <f t="shared" si="4"/>
        <v>23179.457090150987</v>
      </c>
      <c r="U8" s="86">
        <f t="shared" si="5"/>
        <v>34145.311199999996</v>
      </c>
      <c r="V8" s="86">
        <f t="shared" si="6"/>
        <v>2046.6090648635541</v>
      </c>
      <c r="W8" s="90">
        <f t="shared" si="7"/>
        <v>14477.655639011045</v>
      </c>
      <c r="X8" s="86">
        <f t="shared" si="8"/>
        <v>5913.1595938350174</v>
      </c>
      <c r="Y8" s="86">
        <f t="shared" si="9"/>
        <v>30595.946010170665</v>
      </c>
      <c r="Z8" s="90">
        <f t="shared" si="2"/>
        <v>229798.79761987238</v>
      </c>
      <c r="AA8" s="91">
        <f t="shared" si="10"/>
        <v>1148.993988099362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126679.48684134662</v>
      </c>
      <c r="T9" s="77">
        <f t="shared" si="4"/>
        <v>24584.272671372262</v>
      </c>
      <c r="U9" s="86">
        <f t="shared" si="5"/>
        <v>36214.723999999995</v>
      </c>
      <c r="V9" s="86">
        <f t="shared" si="6"/>
        <v>2170.6459778855879</v>
      </c>
      <c r="W9" s="90">
        <f t="shared" si="7"/>
        <v>18097.069548763804</v>
      </c>
      <c r="X9" s="86">
        <f t="shared" si="8"/>
        <v>7391.449492293772</v>
      </c>
      <c r="Y9" s="86">
        <f t="shared" si="9"/>
        <v>38244.932512713327</v>
      </c>
      <c r="Z9" s="90">
        <f t="shared" si="2"/>
        <v>253382.58104437534</v>
      </c>
      <c r="AA9" s="91">
        <f t="shared" si="10"/>
        <v>1013.5303241775014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VLOOKUP($B10,IN_09_25!$B:$E,4,)</f>
        <v>382147055.77554858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133918.31466085213</v>
      </c>
      <c r="T10" s="77">
        <f t="shared" si="4"/>
        <v>25989.088252593538</v>
      </c>
      <c r="U10" s="86">
        <f t="shared" si="5"/>
        <v>38284.136799999993</v>
      </c>
      <c r="V10" s="86">
        <f t="shared" si="6"/>
        <v>2294.6828909076212</v>
      </c>
      <c r="W10" s="90">
        <f t="shared" si="7"/>
        <v>21716.483458516559</v>
      </c>
      <c r="X10" s="86">
        <f t="shared" si="8"/>
        <v>8869.7393907525257</v>
      </c>
      <c r="Y10" s="86">
        <f t="shared" si="9"/>
        <v>45893.91901525599</v>
      </c>
      <c r="Z10" s="90">
        <f t="shared" si="2"/>
        <v>276966.36446887837</v>
      </c>
      <c r="AA10" s="91">
        <f t="shared" si="10"/>
        <v>923.22121489626124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VLOOKUP($B11,IN_09_25!$B:$E,4,)</f>
        <v>421462873.98425478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141157.14248035764</v>
      </c>
      <c r="T11" s="77">
        <f t="shared" si="4"/>
        <v>27393.903833814802</v>
      </c>
      <c r="U11" s="86">
        <f t="shared" si="5"/>
        <v>40353.549599999991</v>
      </c>
      <c r="V11" s="86">
        <f t="shared" si="6"/>
        <v>2418.719803929655</v>
      </c>
      <c r="W11" s="90">
        <f t="shared" si="7"/>
        <v>25335.897368269318</v>
      </c>
      <c r="X11" s="86">
        <f t="shared" si="8"/>
        <v>10348.029289211281</v>
      </c>
      <c r="Y11" s="86">
        <f t="shared" si="9"/>
        <v>53542.905517798652</v>
      </c>
      <c r="Z11" s="90">
        <f t="shared" si="2"/>
        <v>300550.14789338136</v>
      </c>
      <c r="AA11" s="91">
        <f t="shared" si="10"/>
        <v>858.71470826680388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VLOOKUP($B12,IN_09_25!$B:$E,4,)</f>
        <v>20010045.308091454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148395.97029986317</v>
      </c>
      <c r="T12" s="77">
        <f t="shared" si="4"/>
        <v>28798.719415036074</v>
      </c>
      <c r="U12" s="86">
        <f t="shared" si="5"/>
        <v>42422.962399999989</v>
      </c>
      <c r="V12" s="86">
        <f t="shared" si="6"/>
        <v>2542.7567169516883</v>
      </c>
      <c r="W12" s="90">
        <f t="shared" si="7"/>
        <v>28955.311278022087</v>
      </c>
      <c r="X12" s="86">
        <f t="shared" si="8"/>
        <v>11826.319187670035</v>
      </c>
      <c r="Y12" s="86">
        <f t="shared" si="9"/>
        <v>61191.892020341329</v>
      </c>
      <c r="Z12" s="90">
        <f t="shared" si="2"/>
        <v>324133.93131788436</v>
      </c>
      <c r="AA12" s="91">
        <f t="shared" si="10"/>
        <v>810.33482829471086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VLOOKUP($B13,IN_09_25!$B:$E,4,)</f>
        <v>19228824.573386226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155634.7981193687</v>
      </c>
      <c r="T13" s="77">
        <f t="shared" si="4"/>
        <v>30203.534996257345</v>
      </c>
      <c r="U13" s="86">
        <f t="shared" si="5"/>
        <v>44492.375199999995</v>
      </c>
      <c r="V13" s="86">
        <f t="shared" si="6"/>
        <v>2666.7936299737221</v>
      </c>
      <c r="W13" s="90">
        <f t="shared" si="7"/>
        <v>32574.725187774842</v>
      </c>
      <c r="X13" s="86">
        <f t="shared" si="8"/>
        <v>13304.60908612879</v>
      </c>
      <c r="Y13" s="86">
        <f t="shared" si="9"/>
        <v>68840.878522883984</v>
      </c>
      <c r="Z13" s="90">
        <f t="shared" si="2"/>
        <v>347717.71474238735</v>
      </c>
      <c r="AA13" s="91">
        <f t="shared" si="10"/>
        <v>772.70603276086069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VLOOKUP($B14,IN_09_25!$B:$E,4,)</f>
        <v>1690.7574055134098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162873.62593887423</v>
      </c>
      <c r="T14" s="77">
        <f t="shared" si="4"/>
        <v>31608.350577478621</v>
      </c>
      <c r="U14" s="86">
        <f t="shared" si="5"/>
        <v>46561.787999999993</v>
      </c>
      <c r="V14" s="86">
        <f t="shared" si="6"/>
        <v>2790.8305429957554</v>
      </c>
      <c r="W14" s="90">
        <f t="shared" si="7"/>
        <v>36194.139097527608</v>
      </c>
      <c r="X14" s="86">
        <f t="shared" si="8"/>
        <v>14782.898984587544</v>
      </c>
      <c r="Y14" s="86">
        <f t="shared" si="9"/>
        <v>76489.865025426654</v>
      </c>
      <c r="Z14" s="90">
        <f t="shared" si="2"/>
        <v>371301.49816689041</v>
      </c>
      <c r="AA14" s="91">
        <f t="shared" si="10"/>
        <v>742.60299633378077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VLOOKUP($B15,IN_09_25!$B:$E,4,)</f>
        <v>985526.59897250298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333162.92410957668</v>
      </c>
      <c r="T15" s="78">
        <f>($L$11+$L$13)*0.07*R15/4000</f>
        <v>64781.679687973243</v>
      </c>
      <c r="U15" s="86">
        <f t="shared" si="5"/>
        <v>86915.337599999984</v>
      </c>
      <c r="V15" s="92">
        <f>$L$20/120/8*R15</f>
        <v>5869.7397826231008</v>
      </c>
      <c r="W15" s="90">
        <f t="shared" si="7"/>
        <v>47594.703444225233</v>
      </c>
      <c r="X15" s="92">
        <f>2*($L$16*6+$L$17*12)/40000*O15</f>
        <v>57506.731823019501</v>
      </c>
      <c r="Y15" s="92">
        <f>0.12*176*$L$14*1.3*P15</f>
        <v>111411.44478186283</v>
      </c>
      <c r="Z15" s="90">
        <f t="shared" si="2"/>
        <v>707242.56122928043</v>
      </c>
      <c r="AA15" s="93">
        <f t="shared" ref="AA15:AA47" si="11">+Z15/24/O15</f>
        <v>491.14066752033364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VLOOKUP($B16,IN_09_25!$B:$E,4,)</f>
        <v>1061184.2919423289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349027.82525765168</v>
      </c>
      <c r="T16" s="78">
        <f t="shared" ref="T16:T47" si="13">($L$11+$L$13)*0.07*R16/4000</f>
        <v>67866.521577876731</v>
      </c>
      <c r="U16" s="86">
        <f t="shared" si="5"/>
        <v>91054.163199999995</v>
      </c>
      <c r="V16" s="92">
        <f t="shared" ref="V16:V47" si="14">$L$20/120/8*R16</f>
        <v>6149.2512008432486</v>
      </c>
      <c r="W16" s="90">
        <f t="shared" si="7"/>
        <v>55527.154018262758</v>
      </c>
      <c r="X16" s="92">
        <f t="shared" ref="X16:X47" si="15">2*($L$16*6+$L$17*12)/40000*O16</f>
        <v>67091.187126856079</v>
      </c>
      <c r="Y16" s="92">
        <f t="shared" ref="Y16:Y47" si="16">0.12*176*$L$14*1.3*P16</f>
        <v>129980.01891217328</v>
      </c>
      <c r="Z16" s="90">
        <f t="shared" si="2"/>
        <v>766696.12129366375</v>
      </c>
      <c r="AA16" s="93">
        <f t="shared" si="11"/>
        <v>456.36673886527603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VLOOKUP($B17,IN_09_25!$B:$E,4,)</f>
        <v>1066817.0713349329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364892.72640572675</v>
      </c>
      <c r="T17" s="78">
        <f t="shared" si="13"/>
        <v>70951.363467780218</v>
      </c>
      <c r="U17" s="86">
        <f t="shared" si="5"/>
        <v>95192.988799999977</v>
      </c>
      <c r="V17" s="92">
        <f t="shared" si="14"/>
        <v>6428.7626190633955</v>
      </c>
      <c r="W17" s="90">
        <f t="shared" si="7"/>
        <v>63459.604592300318</v>
      </c>
      <c r="X17" s="92">
        <f t="shared" si="15"/>
        <v>76675.642430692664</v>
      </c>
      <c r="Y17" s="92">
        <f t="shared" si="16"/>
        <v>148548.59304248376</v>
      </c>
      <c r="Z17" s="90">
        <f t="shared" si="2"/>
        <v>826149.68135804718</v>
      </c>
      <c r="AA17" s="93">
        <f t="shared" si="11"/>
        <v>430.28629237398292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380757.62755380187</v>
      </c>
      <c r="T18" s="78">
        <f t="shared" si="13"/>
        <v>74036.205357683706</v>
      </c>
      <c r="U18" s="86">
        <f t="shared" si="5"/>
        <v>99331.814399999988</v>
      </c>
      <c r="V18" s="92">
        <f t="shared" si="14"/>
        <v>6708.2740372835433</v>
      </c>
      <c r="W18" s="90">
        <f t="shared" si="7"/>
        <v>71392.055166337857</v>
      </c>
      <c r="X18" s="92">
        <f t="shared" si="15"/>
        <v>86260.097734529249</v>
      </c>
      <c r="Y18" s="92">
        <f t="shared" si="16"/>
        <v>167117.16717279423</v>
      </c>
      <c r="Z18" s="90">
        <f t="shared" si="2"/>
        <v>885603.2414224305</v>
      </c>
      <c r="AA18" s="93">
        <f t="shared" si="11"/>
        <v>410.00150065853262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VLOOKUP($B19,IN_09_25!$B:$E,4,)</f>
        <v>595377.18250576116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396622.52870187693</v>
      </c>
      <c r="T19" s="78">
        <f t="shared" si="13"/>
        <v>77121.047247587194</v>
      </c>
      <c r="U19" s="86">
        <f t="shared" si="5"/>
        <v>103470.63999999998</v>
      </c>
      <c r="V19" s="92">
        <f t="shared" si="14"/>
        <v>6987.7854555036911</v>
      </c>
      <c r="W19" s="90">
        <f t="shared" si="7"/>
        <v>79324.505740375389</v>
      </c>
      <c r="X19" s="92">
        <f t="shared" si="15"/>
        <v>95844.553038365833</v>
      </c>
      <c r="Y19" s="92">
        <f t="shared" si="16"/>
        <v>185685.7413031047</v>
      </c>
      <c r="Z19" s="90">
        <f t="shared" si="2"/>
        <v>945056.8014868137</v>
      </c>
      <c r="AA19" s="93">
        <f t="shared" si="11"/>
        <v>393.77366728617233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VLOOKUP($B20,IN_09_25!$B:$E,4,)</f>
        <v>670827.40372835437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412487.42984995205</v>
      </c>
      <c r="T20" s="78">
        <f t="shared" si="13"/>
        <v>80205.889137490682</v>
      </c>
      <c r="U20" s="86">
        <f t="shared" si="5"/>
        <v>107609.46559999998</v>
      </c>
      <c r="V20" s="92">
        <f t="shared" si="14"/>
        <v>7267.2968737238389</v>
      </c>
      <c r="W20" s="90">
        <f t="shared" si="7"/>
        <v>87256.956314412935</v>
      </c>
      <c r="X20" s="92">
        <f t="shared" si="15"/>
        <v>105429.00834220242</v>
      </c>
      <c r="Y20" s="92">
        <f t="shared" si="16"/>
        <v>204254.31543341518</v>
      </c>
      <c r="Z20" s="90">
        <f t="shared" si="2"/>
        <v>1004510.3615511972</v>
      </c>
      <c r="AA20" s="93">
        <f t="shared" si="11"/>
        <v>380.49634907242324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428352.33099802712</v>
      </c>
      <c r="T21" s="78">
        <f t="shared" si="13"/>
        <v>83290.731027394169</v>
      </c>
      <c r="U21" s="86">
        <f t="shared" si="5"/>
        <v>111748.29119999999</v>
      </c>
      <c r="V21" s="92">
        <f t="shared" si="14"/>
        <v>7546.8082919439867</v>
      </c>
      <c r="W21" s="90">
        <f t="shared" si="7"/>
        <v>95189.406888450452</v>
      </c>
      <c r="X21" s="92">
        <f t="shared" si="15"/>
        <v>115013.463646039</v>
      </c>
      <c r="Y21" s="92">
        <f t="shared" si="16"/>
        <v>222822.88956372565</v>
      </c>
      <c r="Z21" s="90">
        <f t="shared" si="2"/>
        <v>1063963.9216155803</v>
      </c>
      <c r="AA21" s="93">
        <f t="shared" si="11"/>
        <v>369.43191722763203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444217.23214610212</v>
      </c>
      <c r="T22" s="78">
        <f t="shared" si="13"/>
        <v>86375.572917297643</v>
      </c>
      <c r="U22" s="86">
        <f t="shared" si="5"/>
        <v>115887.11679999997</v>
      </c>
      <c r="V22" s="92">
        <f t="shared" si="14"/>
        <v>7826.3197101641335</v>
      </c>
      <c r="W22" s="90">
        <f t="shared" si="7"/>
        <v>103121.857462488</v>
      </c>
      <c r="X22" s="92">
        <f t="shared" si="15"/>
        <v>124597.91894987559</v>
      </c>
      <c r="Y22" s="92">
        <f t="shared" si="16"/>
        <v>241391.46369403612</v>
      </c>
      <c r="Z22" s="90">
        <f t="shared" si="2"/>
        <v>1123417.4816799634</v>
      </c>
      <c r="AA22" s="93">
        <f t="shared" si="11"/>
        <v>360.06970566665495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460082.13329417724</v>
      </c>
      <c r="T23" s="78">
        <f t="shared" si="13"/>
        <v>89460.41480720113</v>
      </c>
      <c r="U23" s="86">
        <f t="shared" si="5"/>
        <v>120025.94239999999</v>
      </c>
      <c r="V23" s="92">
        <f t="shared" si="14"/>
        <v>8105.8311283842813</v>
      </c>
      <c r="W23" s="90">
        <f t="shared" si="7"/>
        <v>111054.30803652554</v>
      </c>
      <c r="X23" s="92">
        <f t="shared" si="15"/>
        <v>134182.37425371216</v>
      </c>
      <c r="Y23" s="92">
        <f t="shared" si="16"/>
        <v>259960.03782434657</v>
      </c>
      <c r="Z23" s="90">
        <f t="shared" si="2"/>
        <v>1182871.0417443467</v>
      </c>
      <c r="AA23" s="93">
        <f t="shared" si="11"/>
        <v>352.04495290010317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455179.90390299523</v>
      </c>
      <c r="T24" s="107">
        <f t="shared" si="13"/>
        <v>92545.256697104633</v>
      </c>
      <c r="U24" s="108">
        <f t="shared" si="5"/>
        <v>124164.76799999998</v>
      </c>
      <c r="V24" s="109">
        <f t="shared" si="14"/>
        <v>8385.34254660443</v>
      </c>
      <c r="W24" s="110">
        <f t="shared" si="7"/>
        <v>113794.97597574881</v>
      </c>
      <c r="X24" s="109">
        <f t="shared" si="15"/>
        <v>143766.82955754874</v>
      </c>
      <c r="Y24" s="109">
        <f t="shared" si="16"/>
        <v>278528.61195465707</v>
      </c>
      <c r="Z24" s="110">
        <f t="shared" si="2"/>
        <v>1216365.6886346589</v>
      </c>
      <c r="AA24" s="111">
        <f t="shared" si="11"/>
        <v>337.87935795407196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1826.3123077086634</v>
      </c>
      <c r="F25" s="113"/>
      <c r="H25" s="112">
        <f t="shared" ref="H25:H45" si="19">O27</f>
        <v>180</v>
      </c>
      <c r="I25" s="114">
        <f t="shared" ref="I25:I45" si="20">AA27</f>
        <v>322.13224519604631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470352.56736642838</v>
      </c>
      <c r="T25" s="107">
        <f t="shared" si="13"/>
        <v>95630.09858700812</v>
      </c>
      <c r="U25" s="108">
        <f t="shared" si="5"/>
        <v>128303.59359999998</v>
      </c>
      <c r="V25" s="109">
        <f t="shared" si="14"/>
        <v>8664.8539648245769</v>
      </c>
      <c r="W25" s="110">
        <f t="shared" si="7"/>
        <v>121381.3077074654</v>
      </c>
      <c r="X25" s="109">
        <f t="shared" si="15"/>
        <v>153351.28486138533</v>
      </c>
      <c r="Y25" s="109">
        <f t="shared" si="16"/>
        <v>297097.18608496751</v>
      </c>
      <c r="Z25" s="110">
        <f t="shared" si="2"/>
        <v>1274780.8921720793</v>
      </c>
      <c r="AA25" s="111">
        <f t="shared" si="11"/>
        <v>331.97419066981234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1374.7667613024621</v>
      </c>
      <c r="F26" s="115"/>
      <c r="H26" s="39">
        <f t="shared" si="19"/>
        <v>190</v>
      </c>
      <c r="I26" s="116">
        <f t="shared" si="20"/>
        <v>317.98826815446068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485525.23082986154</v>
      </c>
      <c r="T26" s="107">
        <f t="shared" si="13"/>
        <v>98714.940476911608</v>
      </c>
      <c r="U26" s="108">
        <f t="shared" si="5"/>
        <v>132442.41919999997</v>
      </c>
      <c r="V26" s="109">
        <f t="shared" si="14"/>
        <v>8944.3653830447256</v>
      </c>
      <c r="W26" s="110">
        <f t="shared" si="7"/>
        <v>128967.63943918196</v>
      </c>
      <c r="X26" s="109">
        <f t="shared" si="15"/>
        <v>162935.74016522191</v>
      </c>
      <c r="Y26" s="109">
        <f t="shared" si="16"/>
        <v>315665.76021527802</v>
      </c>
      <c r="Z26" s="110">
        <f t="shared" si="2"/>
        <v>1333196.0957094997</v>
      </c>
      <c r="AA26" s="111">
        <f t="shared" si="11"/>
        <v>326.76374894840677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1148.993988099362</v>
      </c>
      <c r="F27" s="115"/>
      <c r="H27" s="39">
        <f t="shared" si="19"/>
        <v>200</v>
      </c>
      <c r="I27" s="116">
        <f t="shared" si="20"/>
        <v>314.25868881703354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500697.8942932947</v>
      </c>
      <c r="T27" s="107">
        <f t="shared" si="13"/>
        <v>101799.7823668151</v>
      </c>
      <c r="U27" s="108">
        <f t="shared" si="5"/>
        <v>136581.24479999999</v>
      </c>
      <c r="V27" s="109">
        <f t="shared" si="14"/>
        <v>9223.8768012648725</v>
      </c>
      <c r="W27" s="110">
        <f t="shared" si="7"/>
        <v>136553.97117089856</v>
      </c>
      <c r="X27" s="109">
        <f t="shared" si="15"/>
        <v>172520.1954690585</v>
      </c>
      <c r="Y27" s="109">
        <f t="shared" si="16"/>
        <v>334234.33434558846</v>
      </c>
      <c r="Z27" s="110">
        <f t="shared" si="2"/>
        <v>1391611.29924692</v>
      </c>
      <c r="AA27" s="111">
        <f t="shared" si="11"/>
        <v>322.13224519604631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1013.5303241775014</v>
      </c>
      <c r="F28" s="115"/>
      <c r="H28" s="39">
        <f t="shared" si="19"/>
        <v>210</v>
      </c>
      <c r="I28" s="116">
        <f t="shared" si="20"/>
        <v>310.88430751174246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515870.55775672791</v>
      </c>
      <c r="T28" s="107">
        <f t="shared" si="13"/>
        <v>104884.62425671857</v>
      </c>
      <c r="U28" s="108">
        <f t="shared" si="5"/>
        <v>140720.07039999997</v>
      </c>
      <c r="V28" s="109">
        <f t="shared" si="14"/>
        <v>9503.3882194850194</v>
      </c>
      <c r="W28" s="110">
        <f t="shared" si="7"/>
        <v>144140.30290261516</v>
      </c>
      <c r="X28" s="109">
        <f t="shared" si="15"/>
        <v>182104.65077289508</v>
      </c>
      <c r="Y28" s="109">
        <f t="shared" si="16"/>
        <v>352802.9084758989</v>
      </c>
      <c r="Z28" s="110">
        <f t="shared" si="2"/>
        <v>1450026.5027843406</v>
      </c>
      <c r="AA28" s="111">
        <f t="shared" si="11"/>
        <v>317.98826815446068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923.22121489626124</v>
      </c>
      <c r="F29" s="115"/>
      <c r="H29" s="39">
        <f t="shared" si="19"/>
        <v>220</v>
      </c>
      <c r="I29" s="116">
        <f t="shared" si="20"/>
        <v>307.81668814329578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531043.22122016107</v>
      </c>
      <c r="T29" s="107">
        <f t="shared" si="13"/>
        <v>107969.46614662206</v>
      </c>
      <c r="U29" s="108">
        <f t="shared" si="5"/>
        <v>144858.89599999998</v>
      </c>
      <c r="V29" s="109">
        <f t="shared" si="14"/>
        <v>9782.8996377051681</v>
      </c>
      <c r="W29" s="110">
        <f t="shared" si="7"/>
        <v>151726.63463433174</v>
      </c>
      <c r="X29" s="109">
        <f t="shared" si="15"/>
        <v>191689.10607673167</v>
      </c>
      <c r="Y29" s="109">
        <f t="shared" si="16"/>
        <v>371371.48260620941</v>
      </c>
      <c r="Z29" s="110">
        <f t="shared" si="2"/>
        <v>1508441.706321761</v>
      </c>
      <c r="AA29" s="111">
        <f t="shared" si="11"/>
        <v>314.25868881703354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858.71470826680388</v>
      </c>
      <c r="F30" s="115"/>
      <c r="H30" s="39">
        <f t="shared" si="19"/>
        <v>230</v>
      </c>
      <c r="I30" s="116">
        <f t="shared" si="20"/>
        <v>305.01581828514901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546215.88468359422</v>
      </c>
      <c r="T30" s="107">
        <f t="shared" si="13"/>
        <v>111054.30803652556</v>
      </c>
      <c r="U30" s="108">
        <f t="shared" si="5"/>
        <v>148997.72159999999</v>
      </c>
      <c r="V30" s="109">
        <f t="shared" si="14"/>
        <v>10062.411055925315</v>
      </c>
      <c r="W30" s="110">
        <f t="shared" si="7"/>
        <v>159312.96636604832</v>
      </c>
      <c r="X30" s="109">
        <f t="shared" si="15"/>
        <v>201273.56138056825</v>
      </c>
      <c r="Y30" s="109">
        <f t="shared" si="16"/>
        <v>389940.05673651991</v>
      </c>
      <c r="Z30" s="110">
        <f t="shared" si="2"/>
        <v>1566856.9098591818</v>
      </c>
      <c r="AA30" s="111">
        <f t="shared" si="11"/>
        <v>310.88430751174246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810.33482829471086</v>
      </c>
      <c r="F31" s="115"/>
      <c r="H31" s="39">
        <f t="shared" si="19"/>
        <v>240</v>
      </c>
      <c r="I31" s="116">
        <f t="shared" si="20"/>
        <v>302.44835424851436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561388.54814702738</v>
      </c>
      <c r="T31" s="107">
        <f t="shared" si="13"/>
        <v>114139.14992642905</v>
      </c>
      <c r="U31" s="108">
        <f t="shared" si="5"/>
        <v>153136.54719999997</v>
      </c>
      <c r="V31" s="109">
        <f t="shared" si="14"/>
        <v>10341.922474145464</v>
      </c>
      <c r="W31" s="110">
        <f t="shared" si="7"/>
        <v>166899.2980977649</v>
      </c>
      <c r="X31" s="109">
        <f t="shared" si="15"/>
        <v>210858.01668440484</v>
      </c>
      <c r="Y31" s="109">
        <f t="shared" si="16"/>
        <v>408508.63086683035</v>
      </c>
      <c r="Z31" s="110">
        <f t="shared" si="2"/>
        <v>1625272.1133966018</v>
      </c>
      <c r="AA31" s="111">
        <f t="shared" si="11"/>
        <v>307.81668814329578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772.70603276086069</v>
      </c>
      <c r="F32" s="115"/>
      <c r="H32" s="39">
        <f t="shared" si="19"/>
        <v>250</v>
      </c>
      <c r="I32" s="116">
        <f t="shared" si="20"/>
        <v>300.08628733481055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576561.21161046054</v>
      </c>
      <c r="T32" s="107">
        <f t="shared" si="13"/>
        <v>117223.99181633252</v>
      </c>
      <c r="U32" s="108">
        <f t="shared" si="5"/>
        <v>157275.37279999998</v>
      </c>
      <c r="V32" s="109">
        <f t="shared" si="14"/>
        <v>10621.433892365611</v>
      </c>
      <c r="W32" s="110">
        <f t="shared" si="7"/>
        <v>174485.62982948148</v>
      </c>
      <c r="X32" s="109">
        <f t="shared" si="15"/>
        <v>220442.47198824142</v>
      </c>
      <c r="Y32" s="109">
        <f t="shared" si="16"/>
        <v>427077.2049971408</v>
      </c>
      <c r="Z32" s="110">
        <f t="shared" si="2"/>
        <v>1683687.3169340226</v>
      </c>
      <c r="AA32" s="111">
        <f t="shared" si="11"/>
        <v>305.01581828514901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742.60299633378077</v>
      </c>
      <c r="F33" s="115"/>
      <c r="H33" s="39">
        <f t="shared" si="19"/>
        <v>260</v>
      </c>
      <c r="I33" s="116">
        <f t="shared" si="20"/>
        <v>297.90591787600698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591733.87507389369</v>
      </c>
      <c r="T33" s="107">
        <f t="shared" si="13"/>
        <v>120308.83370623602</v>
      </c>
      <c r="U33" s="108">
        <f t="shared" si="5"/>
        <v>161414.19839999996</v>
      </c>
      <c r="V33" s="109">
        <f t="shared" si="14"/>
        <v>10900.945310585757</v>
      </c>
      <c r="W33" s="110">
        <f t="shared" si="7"/>
        <v>182071.96156119806</v>
      </c>
      <c r="X33" s="109">
        <f t="shared" si="15"/>
        <v>230026.92729207801</v>
      </c>
      <c r="Y33" s="109">
        <f t="shared" si="16"/>
        <v>445645.7791274513</v>
      </c>
      <c r="Z33" s="110">
        <f t="shared" si="2"/>
        <v>1742102.520471443</v>
      </c>
      <c r="AA33" s="111">
        <f t="shared" si="11"/>
        <v>302.44835424851436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491.14066752033364</v>
      </c>
      <c r="F34" s="115"/>
      <c r="H34" s="39">
        <f t="shared" si="19"/>
        <v>280</v>
      </c>
      <c r="I34" s="116">
        <f t="shared" si="20"/>
        <v>294.01240098528643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606906.53853732685</v>
      </c>
      <c r="T34" s="107">
        <f t="shared" si="13"/>
        <v>123393.67559613951</v>
      </c>
      <c r="U34" s="108">
        <f t="shared" si="5"/>
        <v>165553.02399999998</v>
      </c>
      <c r="V34" s="109">
        <f t="shared" si="14"/>
        <v>11180.456728805906</v>
      </c>
      <c r="W34" s="110">
        <f t="shared" si="7"/>
        <v>189658.29329291463</v>
      </c>
      <c r="X34" s="109">
        <f t="shared" si="15"/>
        <v>239611.38259591459</v>
      </c>
      <c r="Y34" s="109">
        <f t="shared" si="16"/>
        <v>464214.35325776174</v>
      </c>
      <c r="Z34" s="110">
        <f t="shared" si="2"/>
        <v>1800517.7240088633</v>
      </c>
      <c r="AA34" s="111">
        <f t="shared" si="11"/>
        <v>300.08628733481055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456.36673886527603</v>
      </c>
      <c r="F35" s="115"/>
      <c r="H35" s="39">
        <f t="shared" si="19"/>
        <v>300</v>
      </c>
      <c r="I35" s="116">
        <f t="shared" si="20"/>
        <v>290.63801967999524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622079.20200076001</v>
      </c>
      <c r="T35" s="107">
        <f t="shared" si="13"/>
        <v>126478.51748604298</v>
      </c>
      <c r="U35" s="108">
        <f t="shared" si="5"/>
        <v>169691.84959999996</v>
      </c>
      <c r="V35" s="109">
        <f t="shared" si="14"/>
        <v>11459.968147026053</v>
      </c>
      <c r="W35" s="110">
        <f t="shared" si="7"/>
        <v>197244.62502463124</v>
      </c>
      <c r="X35" s="109">
        <f t="shared" si="15"/>
        <v>249195.83789975118</v>
      </c>
      <c r="Y35" s="109">
        <f t="shared" si="16"/>
        <v>482782.92738807225</v>
      </c>
      <c r="Z35" s="110">
        <f t="shared" si="2"/>
        <v>1858932.9275462837</v>
      </c>
      <c r="AA35" s="111">
        <f t="shared" si="11"/>
        <v>297.90591787600698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430.28629237398292</v>
      </c>
      <c r="F36" s="115"/>
      <c r="H36" s="39">
        <f t="shared" si="19"/>
        <v>320</v>
      </c>
      <c r="I36" s="116">
        <f t="shared" si="20"/>
        <v>287.68543603786543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652424.52892762644</v>
      </c>
      <c r="T36" s="107">
        <f t="shared" si="13"/>
        <v>132648.20126584996</v>
      </c>
      <c r="U36" s="108">
        <f t="shared" si="5"/>
        <v>177969.50079999998</v>
      </c>
      <c r="V36" s="109">
        <f t="shared" si="14"/>
        <v>12018.990983466349</v>
      </c>
      <c r="W36" s="110">
        <f t="shared" si="7"/>
        <v>212417.28848806443</v>
      </c>
      <c r="X36" s="109">
        <f t="shared" si="15"/>
        <v>268364.74850742432</v>
      </c>
      <c r="Y36" s="109">
        <f t="shared" si="16"/>
        <v>519920.07564869314</v>
      </c>
      <c r="Z36" s="110">
        <f t="shared" si="2"/>
        <v>1975763.3346211247</v>
      </c>
      <c r="AA36" s="111">
        <f t="shared" si="11"/>
        <v>294.01240098528643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410.00150065853262</v>
      </c>
      <c r="F37" s="115"/>
      <c r="H37" s="39">
        <f t="shared" si="19"/>
        <v>340</v>
      </c>
      <c r="I37" s="116">
        <f t="shared" si="20"/>
        <v>285.0802151771627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682769.85585449275</v>
      </c>
      <c r="T37" s="107">
        <f t="shared" si="13"/>
        <v>138817.88504565696</v>
      </c>
      <c r="U37" s="108">
        <f t="shared" si="5"/>
        <v>186247.15199999997</v>
      </c>
      <c r="V37" s="109">
        <f t="shared" si="14"/>
        <v>12578.013819906644</v>
      </c>
      <c r="W37" s="110">
        <f t="shared" si="7"/>
        <v>227589.95195149758</v>
      </c>
      <c r="X37" s="109">
        <f t="shared" si="15"/>
        <v>287533.65911509749</v>
      </c>
      <c r="Y37" s="109">
        <f t="shared" si="16"/>
        <v>557057.22390931414</v>
      </c>
      <c r="Z37" s="110">
        <f t="shared" si="2"/>
        <v>2092593.7416959656</v>
      </c>
      <c r="AA37" s="111">
        <f t="shared" si="11"/>
        <v>290.63801967999524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393.77366728617233</v>
      </c>
      <c r="F38" s="115"/>
      <c r="H38" s="39">
        <f t="shared" si="19"/>
        <v>360</v>
      </c>
      <c r="I38" s="116">
        <f t="shared" si="20"/>
        <v>282.76446330098241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713115.18278135906</v>
      </c>
      <c r="T38" s="107">
        <f t="shared" si="13"/>
        <v>144987.56882546391</v>
      </c>
      <c r="U38" s="108">
        <f t="shared" si="5"/>
        <v>194524.80319999997</v>
      </c>
      <c r="V38" s="109">
        <f t="shared" si="14"/>
        <v>13137.03665634694</v>
      </c>
      <c r="W38" s="110">
        <f t="shared" si="7"/>
        <v>242762.61541493074</v>
      </c>
      <c r="X38" s="109">
        <f t="shared" si="15"/>
        <v>306702.56972277066</v>
      </c>
      <c r="Y38" s="109">
        <f t="shared" si="16"/>
        <v>594194.37216993503</v>
      </c>
      <c r="Z38" s="110">
        <f t="shared" si="2"/>
        <v>2209424.1487708064</v>
      </c>
      <c r="AA38" s="111">
        <f t="shared" si="11"/>
        <v>287.68543603786543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380.49634907242324</v>
      </c>
      <c r="F39" s="115"/>
      <c r="H39" s="39">
        <f t="shared" si="19"/>
        <v>380</v>
      </c>
      <c r="I39" s="116">
        <f t="shared" si="20"/>
        <v>280.69247478018957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743460.50970822549</v>
      </c>
      <c r="T39" s="107">
        <f t="shared" si="13"/>
        <v>151157.25260527089</v>
      </c>
      <c r="U39" s="108">
        <f t="shared" si="5"/>
        <v>202802.45439999999</v>
      </c>
      <c r="V39" s="109">
        <f t="shared" si="14"/>
        <v>13696.059492787235</v>
      </c>
      <c r="W39" s="110">
        <f t="shared" si="7"/>
        <v>257935.27887836393</v>
      </c>
      <c r="X39" s="109">
        <f t="shared" si="15"/>
        <v>325871.48033044382</v>
      </c>
      <c r="Y39" s="109">
        <f t="shared" si="16"/>
        <v>631331.52043055603</v>
      </c>
      <c r="Z39" s="110">
        <f t="shared" si="2"/>
        <v>2326254.5558456476</v>
      </c>
      <c r="AA39" s="111">
        <f t="shared" si="11"/>
        <v>285.0802151771627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369.43191722763203</v>
      </c>
      <c r="F40" s="115"/>
      <c r="H40" s="39">
        <f t="shared" si="19"/>
        <v>400</v>
      </c>
      <c r="I40" s="116">
        <f t="shared" si="20"/>
        <v>278.827685111476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773805.83663509181</v>
      </c>
      <c r="T40" s="107">
        <f t="shared" si="13"/>
        <v>157326.93638507786</v>
      </c>
      <c r="U40" s="108">
        <f t="shared" si="5"/>
        <v>211080.10559999995</v>
      </c>
      <c r="V40" s="109">
        <f t="shared" si="14"/>
        <v>14255.082329227529</v>
      </c>
      <c r="W40" s="110">
        <f t="shared" si="7"/>
        <v>273107.94234179717</v>
      </c>
      <c r="X40" s="109">
        <f t="shared" si="15"/>
        <v>345040.39093811699</v>
      </c>
      <c r="Y40" s="109">
        <f t="shared" si="16"/>
        <v>668468.66869117692</v>
      </c>
      <c r="Z40" s="110">
        <f t="shared" si="2"/>
        <v>2443084.9629204879</v>
      </c>
      <c r="AA40" s="111">
        <f t="shared" si="11"/>
        <v>282.76446330098241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360.06970566665495</v>
      </c>
      <c r="F41" s="115"/>
      <c r="H41" s="39">
        <f t="shared" si="19"/>
        <v>420</v>
      </c>
      <c r="I41" s="116">
        <f t="shared" si="20"/>
        <v>277.14049445883046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804151.16356195812</v>
      </c>
      <c r="T41" s="107">
        <f t="shared" si="13"/>
        <v>163496.62016488484</v>
      </c>
      <c r="U41" s="108">
        <f t="shared" si="5"/>
        <v>219357.75679999997</v>
      </c>
      <c r="V41" s="109">
        <f t="shared" si="14"/>
        <v>14814.105165667825</v>
      </c>
      <c r="W41" s="110">
        <f t="shared" si="7"/>
        <v>288280.60580523027</v>
      </c>
      <c r="X41" s="109">
        <f t="shared" si="15"/>
        <v>364209.30154579016</v>
      </c>
      <c r="Y41" s="109">
        <f t="shared" si="16"/>
        <v>705605.81695179781</v>
      </c>
      <c r="Z41" s="110">
        <f t="shared" si="2"/>
        <v>2559915.3699953291</v>
      </c>
      <c r="AA41" s="111">
        <f t="shared" si="11"/>
        <v>280.69247478018957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352.04495290010317</v>
      </c>
      <c r="F42" s="115"/>
      <c r="H42" s="39">
        <f t="shared" si="19"/>
        <v>440</v>
      </c>
      <c r="I42" s="116">
        <f t="shared" si="20"/>
        <v>275.60668477460723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834496.49048882443</v>
      </c>
      <c r="T42" s="107">
        <f t="shared" si="13"/>
        <v>169666.30394469181</v>
      </c>
      <c r="U42" s="108">
        <f t="shared" si="5"/>
        <v>227635.40799999997</v>
      </c>
      <c r="V42" s="109">
        <f t="shared" si="14"/>
        <v>15373.12800210812</v>
      </c>
      <c r="W42" s="110">
        <f t="shared" si="7"/>
        <v>303453.26926866343</v>
      </c>
      <c r="X42" s="109">
        <f t="shared" si="15"/>
        <v>383378.21215346333</v>
      </c>
      <c r="Y42" s="109">
        <f t="shared" si="16"/>
        <v>742742.96521241881</v>
      </c>
      <c r="Z42" s="110">
        <f t="shared" si="2"/>
        <v>2676745.7770701698</v>
      </c>
      <c r="AA42" s="111">
        <f t="shared" si="11"/>
        <v>278.827685111476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337.87935795407196</v>
      </c>
      <c r="F43" s="115"/>
      <c r="H43" s="39">
        <f t="shared" si="19"/>
        <v>460</v>
      </c>
      <c r="I43" s="116">
        <f t="shared" si="20"/>
        <v>274.2062498455337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864841.81741569075</v>
      </c>
      <c r="T43" s="107">
        <f t="shared" si="13"/>
        <v>175835.98772449882</v>
      </c>
      <c r="U43" s="108">
        <f t="shared" si="5"/>
        <v>235913.05919999996</v>
      </c>
      <c r="V43" s="109">
        <f t="shared" si="14"/>
        <v>15932.150838548416</v>
      </c>
      <c r="W43" s="110">
        <f t="shared" si="7"/>
        <v>318625.93273209658</v>
      </c>
      <c r="X43" s="109">
        <f t="shared" si="15"/>
        <v>402547.1227611365</v>
      </c>
      <c r="Y43" s="109">
        <f t="shared" si="16"/>
        <v>779880.11347303982</v>
      </c>
      <c r="Z43" s="110">
        <f t="shared" si="2"/>
        <v>2793576.184145011</v>
      </c>
      <c r="AA43" s="111">
        <f t="shared" si="11"/>
        <v>277.14049445883046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331.97419066981234</v>
      </c>
      <c r="F44" s="115"/>
      <c r="H44" s="39">
        <f t="shared" si="19"/>
        <v>480</v>
      </c>
      <c r="I44" s="116">
        <f t="shared" si="20"/>
        <v>272.9225178272165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895187.14434255729</v>
      </c>
      <c r="T44" s="107">
        <f t="shared" si="13"/>
        <v>182005.67150430579</v>
      </c>
      <c r="U44" s="108">
        <f t="shared" si="5"/>
        <v>244190.71039999998</v>
      </c>
      <c r="V44" s="109">
        <f t="shared" si="14"/>
        <v>16491.173674988713</v>
      </c>
      <c r="W44" s="110">
        <f t="shared" si="7"/>
        <v>333798.59619552986</v>
      </c>
      <c r="X44" s="109">
        <f t="shared" si="15"/>
        <v>421716.03336880967</v>
      </c>
      <c r="Y44" s="109">
        <f t="shared" si="16"/>
        <v>817017.26173366071</v>
      </c>
      <c r="Z44" s="110">
        <f t="shared" si="2"/>
        <v>2910406.5912198522</v>
      </c>
      <c r="AA44" s="111">
        <f t="shared" si="11"/>
        <v>275.60668477460723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326.76374894840677</v>
      </c>
      <c r="F45" s="117"/>
      <c r="H45" s="40">
        <f t="shared" si="19"/>
        <v>500</v>
      </c>
      <c r="I45" s="118">
        <f t="shared" si="20"/>
        <v>271.7414843703645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925532.47126942349</v>
      </c>
      <c r="T45" s="107">
        <f t="shared" si="13"/>
        <v>188175.35528411271</v>
      </c>
      <c r="U45" s="108">
        <f t="shared" si="5"/>
        <v>252468.36159999995</v>
      </c>
      <c r="V45" s="109">
        <f t="shared" si="14"/>
        <v>17050.196511429007</v>
      </c>
      <c r="W45" s="110">
        <f t="shared" si="7"/>
        <v>348971.25965896295</v>
      </c>
      <c r="X45" s="109">
        <f t="shared" si="15"/>
        <v>440884.94397648284</v>
      </c>
      <c r="Y45" s="109">
        <f t="shared" si="16"/>
        <v>854154.4099942816</v>
      </c>
      <c r="Z45" s="110">
        <f t="shared" si="2"/>
        <v>3027236.9982946925</v>
      </c>
      <c r="AA45" s="111">
        <f t="shared" si="11"/>
        <v>274.2062498455337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955877.7981962898</v>
      </c>
      <c r="T46" s="78">
        <f t="shared" si="13"/>
        <v>194345.03906391971</v>
      </c>
      <c r="U46" s="86">
        <f t="shared" si="5"/>
        <v>260746.01279999997</v>
      </c>
      <c r="V46" s="92">
        <f t="shared" si="14"/>
        <v>17609.219347869301</v>
      </c>
      <c r="W46" s="90">
        <f t="shared" si="7"/>
        <v>364143.92312239611</v>
      </c>
      <c r="X46" s="92">
        <f t="shared" si="15"/>
        <v>460053.85458415601</v>
      </c>
      <c r="Y46" s="92">
        <f t="shared" si="16"/>
        <v>891291.5582549026</v>
      </c>
      <c r="Z46" s="90">
        <f t="shared" si="2"/>
        <v>3144067.4053695337</v>
      </c>
      <c r="AA46" s="93">
        <f t="shared" si="11"/>
        <v>272.9225178272165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986223.12512315612</v>
      </c>
      <c r="T47" s="78">
        <f t="shared" si="13"/>
        <v>200514.72284372669</v>
      </c>
      <c r="U47" s="86">
        <f t="shared" si="5"/>
        <v>269023.66399999999</v>
      </c>
      <c r="V47" s="92">
        <f t="shared" si="14"/>
        <v>18168.242184309598</v>
      </c>
      <c r="W47" s="90">
        <f t="shared" si="7"/>
        <v>379316.58658582927</v>
      </c>
      <c r="X47" s="92">
        <f t="shared" si="15"/>
        <v>479222.76519182918</v>
      </c>
      <c r="Y47" s="92">
        <f t="shared" si="16"/>
        <v>928428.70651552349</v>
      </c>
      <c r="Z47" s="90">
        <f t="shared" si="2"/>
        <v>3260897.8124443744</v>
      </c>
      <c r="AA47" s="93">
        <f t="shared" si="11"/>
        <v>271.7414843703645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N°097/25&amp;11
ANEXO I&amp;R&amp;"-,Cursiva"&amp;10“Gral. Martín Miguel de Güemes Héroe de la Nación Argentina”</oddHeader>
    <oddFooter xml:space="preserve">&amp;CSEPTIEMBRE 2025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856"/>
  <sheetViews>
    <sheetView view="pageBreakPreview" zoomScale="93" zoomScaleNormal="100" zoomScaleSheetLayoutView="93" workbookViewId="0">
      <selection activeCell="N5" sqref="N5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22" t="s">
        <v>2043</v>
      </c>
      <c r="B2" s="322"/>
      <c r="C2" s="322"/>
      <c r="D2" s="322"/>
      <c r="E2" s="322"/>
      <c r="F2" s="322"/>
      <c r="G2" s="322"/>
      <c r="H2" s="322"/>
    </row>
    <row r="3" spans="1:8" ht="17.25" customHeight="1" x14ac:dyDescent="0.25">
      <c r="A3" s="321" t="s">
        <v>901</v>
      </c>
      <c r="B3" s="321"/>
      <c r="C3" s="321"/>
      <c r="D3" s="321"/>
      <c r="E3" s="321"/>
      <c r="F3" s="321"/>
      <c r="G3" s="321"/>
      <c r="H3" s="321"/>
    </row>
    <row r="4" spans="1:8" ht="18.75" customHeight="1" x14ac:dyDescent="0.25">
      <c r="A4" s="320" t="s">
        <v>900</v>
      </c>
      <c r="B4" s="320"/>
      <c r="C4" s="320"/>
      <c r="D4" s="320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9" t="s">
        <v>900</v>
      </c>
      <c r="C5" s="319"/>
      <c r="D5" s="319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VLOOKUP(E6,IN_09_25!$B$8:$E$635,4,FALSE)</f>
        <v>4484.7236132070966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VLOOKUP(E7,IN_09_25!$B$8:$E$635,4,FALSE)</f>
        <v>4620.1957948614099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VLOOKUP(E8,IN_09_25!$B$8:$E$635,4,FALSE)</f>
        <v>4631.410814648988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VLOOKUP(E9,IN_09_25!$B$8:$E$635,4,FALSE)</f>
        <v>4823.6528172631188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VLOOKUP(E10,IN_09_25!$B$8:$E$635,4,FALSE)</f>
        <v>5109.8308550687252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VLOOKUP(E11,IN_09_25!$B$8:$E$635,4,FALSE)</f>
        <v>4296.9892891465497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VLOOKUP(E12,IN_09_25!$B$8:$E$635,4,FALSE)</f>
        <v>4860.407119126442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VLOOKUP(E13,IN_09_25!$B$8:$E$635,4,FALSE)</f>
        <v>4540569.0248336494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VLOOKUP(E14,IN_09_25!$B$8:$E$635,4,FALSE)</f>
        <v>7009.7931238652409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VLOOKUP(E15,IN_09_25!$B$8:$E$635,4,FALSE)</f>
        <v>2194.244019332054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VLOOKUP(E16,IN_09_25!$B$8:$E$635,4,FALSE)</f>
        <v>329.85610504179255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VLOOKUP(E17,IN_09_25!$B$8:$E$635,4,FALSE)</f>
        <v>4902725.8423191356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VLOOKUP(E18,IN_09_25!$B$8:$E$635,4,FALSE)</f>
        <v>5178.6400166883841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VLOOKUP(E19,IN_09_25!$B$8:$E$635,4,FALSE)</f>
        <v>5225.1147757344434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VLOOKUP(E20,IN_09_25!$B$8:$E$635,4,FALSE)</f>
        <v>13771.402320982157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VLOOKUP(E21,IN_09_25!$B$8:$E$635,4,FALSE)</f>
        <v>19318.262964246464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VLOOKUP(E22,IN_09_25!$B$8:$E$635,4,FALSE)</f>
        <v>10626.599561865643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VLOOKUP(E23,IN_09_25!$B$8:$E$635,4,FALSE)</f>
        <v>7952.4229269588086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VLOOKUP(E24,IN_09_25!$B$8:$E$635,4,FALSE)</f>
        <v>6225.6669224927746</v>
      </c>
      <c r="G24" s="293"/>
      <c r="H24" s="295" t="s">
        <v>3</v>
      </c>
    </row>
    <row r="25" spans="1:8" x14ac:dyDescent="0.25">
      <c r="A25" s="286"/>
      <c r="B25" s="319" t="s">
        <v>880</v>
      </c>
      <c r="C25" s="319"/>
      <c r="D25" s="319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VLOOKUP(E26,IN_09_25!$B$8:$E$635,4,FALSE)</f>
        <v>242349.40149879357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VLOOKUP(E27,IN_09_25!$B$8:$E$635,4,FALSE)</f>
        <v>20950.599521015345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VLOOKUP(E28,IN_09_25!$B$8:$E$635,4,FALSE)</f>
        <v>6584.198104202851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VLOOKUP(E29,IN_09_25!$B$8:$E$635,4,FALSE)</f>
        <v>7076.8019319574123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VLOOKUP(E30,IN_09_25!$B$8:$E$635,4,FALSE)</f>
        <v>377.98649566492344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VLOOKUP(E31,IN_09_25!$B$8:$E$635,4,FALSE)</f>
        <v>410.70528099353697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VLOOKUP(E32,IN_09_25!$B$8:$E$635,4,FALSE)</f>
        <v>8485.9325501516596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VLOOKUP(E33,IN_09_25!$B$8:$E$635,4,FALSE)</f>
        <v>34606.997448543872</v>
      </c>
      <c r="G33" s="293"/>
      <c r="H33" s="295" t="s">
        <v>4</v>
      </c>
    </row>
    <row r="34" spans="1:8" x14ac:dyDescent="0.25">
      <c r="A34" s="286"/>
      <c r="B34" s="319" t="s">
        <v>870</v>
      </c>
      <c r="C34" s="319"/>
      <c r="D34" s="319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VLOOKUP(E35,IN_09_25!$B$8:$E$635,4,FALSE)</f>
        <v>6339.1665664834836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VLOOKUP(E36,IN_09_25!$B$8:$E$635,4,FALSE)</f>
        <v>5952.4080178411223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VLOOKUP(E37,IN_09_25!$B$8:$E$635,4,FALSE)</f>
        <v>7226.5462555540134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VLOOKUP(E38,IN_09_25!$B$8:$E$635,4,FALSE)</f>
        <v>10595.179686296115</v>
      </c>
      <c r="G38" s="293"/>
      <c r="H38" s="295" t="s">
        <v>117</v>
      </c>
    </row>
    <row r="39" spans="1:8" x14ac:dyDescent="0.25">
      <c r="A39" s="286"/>
      <c r="B39" s="319" t="s">
        <v>865</v>
      </c>
      <c r="C39" s="319"/>
      <c r="D39" s="319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VLOOKUP(E40,IN_09_25!$B$8:$E$635,4,FALSE)</f>
        <v>737.61504816844672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VLOOKUP(E41,IN_09_25!$B$8:$E$635,4,FALSE)</f>
        <v>1711.9159657603973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VLOOKUP(E42,IN_09_25!$B$8:$E$635,4,FALSE)</f>
        <v>1110.9488295729038</v>
      </c>
      <c r="G42" s="293"/>
      <c r="H42" s="295" t="s">
        <v>2</v>
      </c>
    </row>
    <row r="43" spans="1:8" x14ac:dyDescent="0.25">
      <c r="A43" s="286"/>
      <c r="B43" s="319" t="s">
        <v>861</v>
      </c>
      <c r="C43" s="319"/>
      <c r="D43" s="319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VLOOKUP(E44,IN_09_25!$B$8:$E$635,4,FALSE)</f>
        <v>1875.3206317940417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VLOOKUP(E45,IN_09_25!$B$8:$E$635,4,FALSE)</f>
        <v>11964.150380314271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VLOOKUP(E46,IN_09_25!$B$8:$E$635,4,FALSE)</f>
        <v>20447.052730250853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VLOOKUP(E47,IN_09_25!$B$8:$E$635,4,FALSE)</f>
        <v>45844.156990040727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VLOOKUP(E48,IN_09_25!$B$8:$E$635,4,FALSE)</f>
        <v>79761.124326744757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VLOOKUP(E49,IN_09_25!$B$8:$E$635,4,FALSE)</f>
        <v>4008.6790847765692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VLOOKUP(E50,IN_09_25!$B$8:$E$635,4,FALSE)</f>
        <v>11430.06913420431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VLOOKUP(E51,IN_09_25!$B$8:$E$635,4,FALSE)</f>
        <v>10203.1672817134</v>
      </c>
      <c r="G51" s="293"/>
      <c r="H51" s="295" t="s">
        <v>4</v>
      </c>
    </row>
    <row r="52" spans="1:8" x14ac:dyDescent="0.25">
      <c r="A52" s="286"/>
      <c r="B52" s="319" t="s">
        <v>851</v>
      </c>
      <c r="C52" s="319"/>
      <c r="D52" s="319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VLOOKUP(E53,IN_09_25!$B$8:$E$635,4,FALSE)</f>
        <v>8361.248043942649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VLOOKUP(E54,IN_09_25!$B$8:$E$635,4,FALSE)</f>
        <v>7261.1152937423176</v>
      </c>
      <c r="G54" s="293"/>
      <c r="H54" s="295" t="s">
        <v>117</v>
      </c>
    </row>
    <row r="55" spans="1:8" ht="15" customHeight="1" x14ac:dyDescent="0.25">
      <c r="A55" s="286"/>
      <c r="B55" s="319" t="s">
        <v>848</v>
      </c>
      <c r="C55" s="319"/>
      <c r="D55" s="319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VLOOKUP(E56,IN_09_25!$B$8:$E$635,4,FALSE)</f>
        <v>4415.2112220575473</v>
      </c>
      <c r="G56" s="293"/>
      <c r="H56" s="295" t="s">
        <v>2</v>
      </c>
    </row>
    <row r="57" spans="1:8" ht="15" customHeight="1" x14ac:dyDescent="0.25">
      <c r="A57" s="286"/>
      <c r="B57" s="319" t="s">
        <v>846</v>
      </c>
      <c r="C57" s="319"/>
      <c r="D57" s="319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VLOOKUP(E58,IN_09_25!$B$8:$E$635,4,FALSE)</f>
        <v>9209.6937907936281</v>
      </c>
      <c r="G58" s="293"/>
      <c r="H58" s="295" t="s">
        <v>2</v>
      </c>
    </row>
    <row r="59" spans="1:8" ht="26.25" customHeight="1" x14ac:dyDescent="0.25">
      <c r="A59" s="320" t="s">
        <v>844</v>
      </c>
      <c r="B59" s="320"/>
      <c r="C59" s="320"/>
      <c r="D59" s="320"/>
      <c r="E59" s="319"/>
      <c r="F59" s="319"/>
      <c r="G59" s="319"/>
      <c r="H59" s="319"/>
    </row>
    <row r="60" spans="1:8" ht="15" customHeight="1" x14ac:dyDescent="0.25">
      <c r="A60" s="286"/>
      <c r="B60" s="319" t="s">
        <v>843</v>
      </c>
      <c r="C60" s="319"/>
      <c r="D60" s="319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VLOOKUP(E61,IN_09_25!$B$8:$E$635,4,FALSE)</f>
        <v>2846.6847224052717</v>
      </c>
      <c r="G61" s="293"/>
      <c r="H61" s="295" t="s">
        <v>119</v>
      </c>
    </row>
    <row r="62" spans="1:8" ht="26.25" customHeight="1" x14ac:dyDescent="0.25">
      <c r="A62" s="286"/>
      <c r="B62" s="319" t="s">
        <v>841</v>
      </c>
      <c r="C62" s="319"/>
      <c r="D62" s="319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VLOOKUP(E63,IN_09_25!$B$8:$E$635,4,FALSE)</f>
        <v>2759.0573512009187</v>
      </c>
      <c r="G63" s="293"/>
      <c r="H63" s="295" t="s">
        <v>119</v>
      </c>
    </row>
    <row r="64" spans="1:8" ht="26.25" customHeight="1" x14ac:dyDescent="0.25">
      <c r="A64" s="320" t="s">
        <v>839</v>
      </c>
      <c r="B64" s="320"/>
      <c r="C64" s="320"/>
      <c r="D64" s="320"/>
      <c r="E64" s="319"/>
      <c r="F64" s="319"/>
      <c r="G64" s="319"/>
      <c r="H64" s="319"/>
    </row>
    <row r="65" spans="1:8" x14ac:dyDescent="0.25">
      <c r="A65" s="286"/>
      <c r="B65" s="319" t="s">
        <v>838</v>
      </c>
      <c r="C65" s="319"/>
      <c r="D65" s="319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VLOOKUP(E66,IN_09_25!$B$8:$E$635,4,FALSE)</f>
        <v>6119.7757026690842</v>
      </c>
      <c r="G66" s="293"/>
      <c r="H66" s="295" t="s">
        <v>117</v>
      </c>
    </row>
    <row r="67" spans="1:8" ht="26.25" customHeight="1" x14ac:dyDescent="0.25">
      <c r="A67" s="286"/>
      <c r="B67" s="319" t="s">
        <v>836</v>
      </c>
      <c r="C67" s="319"/>
      <c r="D67" s="319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VLOOKUP(E68,IN_09_25!$B$8:$E$635,4,FALSE)</f>
        <v>9236.7758669798914</v>
      </c>
      <c r="G68" s="293"/>
      <c r="H68" s="295" t="s">
        <v>119</v>
      </c>
    </row>
    <row r="69" spans="1:8" x14ac:dyDescent="0.25">
      <c r="A69" s="286"/>
      <c r="B69" s="319" t="s">
        <v>834</v>
      </c>
      <c r="C69" s="319"/>
      <c r="D69" s="319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VLOOKUP(E70,IN_09_25!$B$8:$E$635,4,FALSE)</f>
        <v>1717.4384005889685</v>
      </c>
      <c r="G70" s="293"/>
      <c r="H70" s="295" t="s">
        <v>119</v>
      </c>
    </row>
    <row r="71" spans="1:8" x14ac:dyDescent="0.25">
      <c r="A71" s="286"/>
      <c r="B71" s="319" t="s">
        <v>832</v>
      </c>
      <c r="C71" s="319"/>
      <c r="D71" s="319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VLOOKUP(E72,IN_09_25!$B$8:$E$635,4,FALSE)</f>
        <v>6807.7157504904517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VLOOKUP(E73,IN_09_25!$B$8:$E$635,4,FALSE)</f>
        <v>8268.6220143606533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VLOOKUP(E74,IN_09_25!$B$8:$E$635,4,FALSE)</f>
        <v>6995.8104059392554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VLOOKUP(E75,IN_09_25!$B$8:$E$635,4,FALSE)</f>
        <v>1446.20644323803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VLOOKUP(E76,IN_09_25!$B$8:$E$635,4,FALSE)</f>
        <v>9491.094901570561</v>
      </c>
      <c r="G76" s="293"/>
      <c r="H76" s="295" t="s">
        <v>3</v>
      </c>
    </row>
    <row r="77" spans="1:8" ht="15" customHeight="1" x14ac:dyDescent="0.25">
      <c r="A77" s="286"/>
      <c r="B77" s="319" t="s">
        <v>826</v>
      </c>
      <c r="C77" s="319"/>
      <c r="D77" s="319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VLOOKUP(E78,IN_09_25!$B$8:$E$635,4,FALSE)</f>
        <v>720.06176535528527</v>
      </c>
      <c r="G78" s="293"/>
      <c r="H78" s="295" t="s">
        <v>117</v>
      </c>
    </row>
    <row r="79" spans="1:8" ht="15" customHeight="1" x14ac:dyDescent="0.25">
      <c r="A79" s="286"/>
      <c r="B79" s="319" t="s">
        <v>824</v>
      </c>
      <c r="C79" s="319"/>
      <c r="D79" s="319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VLOOKUP(E80,IN_09_25!$B$8:$E$635,4,FALSE)</f>
        <v>2323.4713536403633</v>
      </c>
      <c r="G80" s="293"/>
      <c r="H80" s="295" t="s">
        <v>119</v>
      </c>
    </row>
    <row r="81" spans="1:8" ht="15" customHeight="1" x14ac:dyDescent="0.25">
      <c r="A81" s="286"/>
      <c r="B81" s="319" t="s">
        <v>2012</v>
      </c>
      <c r="C81" s="319"/>
      <c r="D81" s="319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VLOOKUP(E82,IN_09_25!$B$8:$E$635,4,FALSE)</f>
        <v>299.28104295352557</v>
      </c>
      <c r="G82" s="293"/>
      <c r="H82" s="295" t="s">
        <v>3</v>
      </c>
    </row>
    <row r="83" spans="1:8" ht="15" customHeight="1" x14ac:dyDescent="0.25">
      <c r="A83" s="286"/>
      <c r="B83" s="319" t="s">
        <v>821</v>
      </c>
      <c r="C83" s="319"/>
      <c r="D83" s="319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VLOOKUP(E84,IN_09_25!$B$8:$E$635,4,FALSE)</f>
        <v>11209.087863628589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VLOOKUP(E85,IN_09_25!$B$8:$E$635,4,FALSE)</f>
        <v>6320.4326261683136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VLOOKUP(E86,IN_09_25!$B$8:$E$635,4,FALSE)</f>
        <v>47172.205770534092</v>
      </c>
      <c r="G86" s="293"/>
      <c r="H86" s="295" t="s">
        <v>2</v>
      </c>
    </row>
    <row r="87" spans="1:8" ht="18" customHeight="1" x14ac:dyDescent="0.25">
      <c r="A87" s="320" t="s">
        <v>817</v>
      </c>
      <c r="B87" s="320"/>
      <c r="C87" s="320"/>
      <c r="D87" s="320"/>
      <c r="E87" s="319"/>
      <c r="F87" s="319"/>
      <c r="G87" s="319"/>
      <c r="H87" s="319"/>
    </row>
    <row r="88" spans="1:8" x14ac:dyDescent="0.25">
      <c r="A88" s="286"/>
      <c r="B88" s="319" t="s">
        <v>816</v>
      </c>
      <c r="C88" s="319"/>
      <c r="D88" s="319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VLOOKUP(E89,IN_09_25!$B$8:$E$635,4,FALSE)</f>
        <v>16988.223717873167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VLOOKUP(E90,IN_09_25!$B$8:$E$635,4,FALSE)</f>
        <v>19542.296973964068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VLOOKUP(E91,IN_09_25!$B$8:$E$635,4,FALSE)</f>
        <v>25559.942236946306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VLOOKUP(E92,IN_09_25!$B$8:$E$635,4,FALSE)</f>
        <v>18395.966569664291</v>
      </c>
      <c r="G92" s="293"/>
      <c r="H92" s="295" t="s">
        <v>1</v>
      </c>
    </row>
    <row r="93" spans="1:8" ht="15" customHeight="1" x14ac:dyDescent="0.25">
      <c r="A93" s="286"/>
      <c r="B93" s="319" t="s">
        <v>811</v>
      </c>
      <c r="C93" s="319"/>
      <c r="D93" s="319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VLOOKUP(E94,IN_09_25!$B$8:$E$635,4,FALSE)</f>
        <v>33921.239797430215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VLOOKUP(E95,IN_09_25!$B$8:$E$635,4,FALSE)</f>
        <v>33121.693955153532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VLOOKUP(E96,IN_09_25!$B$8:$E$635,4,FALSE)</f>
        <v>21994.349685700236</v>
      </c>
      <c r="G96" s="293"/>
      <c r="H96" s="295" t="s">
        <v>1</v>
      </c>
    </row>
    <row r="97" spans="1:8" ht="15" customHeight="1" x14ac:dyDescent="0.25">
      <c r="A97" s="286"/>
      <c r="B97" s="319" t="s">
        <v>807</v>
      </c>
      <c r="C97" s="319"/>
      <c r="D97" s="319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VLOOKUP(E98,IN_09_25!$B$8:$E$635,4,FALSE)</f>
        <v>21178.367814377412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VLOOKUP(E99,IN_09_25!$B$8:$E$635,4,FALSE)</f>
        <v>26983.336660310273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VLOOKUP(E100,IN_09_25!$B$8:$E$635,4,FALSE)</f>
        <v>20026.159684981954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VLOOKUP(E101,IN_09_25!$B$8:$E$635,4,FALSE)</f>
        <v>18679.623686354211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VLOOKUP(E102,IN_09_25!$B$8:$E$635,4,FALSE)</f>
        <v>22821.458354472208</v>
      </c>
      <c r="G102" s="293"/>
      <c r="H102" s="295" t="s">
        <v>1</v>
      </c>
    </row>
    <row r="103" spans="1:8" ht="18" customHeight="1" x14ac:dyDescent="0.25">
      <c r="A103" s="320" t="s">
        <v>801</v>
      </c>
      <c r="B103" s="320"/>
      <c r="C103" s="320"/>
      <c r="D103" s="320"/>
      <c r="E103" s="319"/>
      <c r="F103" s="319"/>
      <c r="G103" s="319"/>
      <c r="H103" s="319"/>
    </row>
    <row r="104" spans="1:8" ht="26.25" customHeight="1" x14ac:dyDescent="0.25">
      <c r="A104" s="286"/>
      <c r="B104" s="319" t="s">
        <v>800</v>
      </c>
      <c r="C104" s="319"/>
      <c r="D104" s="319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VLOOKUP(E105,IN_09_25!$B$8:$E$635,4,FALSE)</f>
        <v>3402.2061253006705</v>
      </c>
      <c r="G105" s="293"/>
      <c r="H105" s="295" t="s">
        <v>3</v>
      </c>
    </row>
    <row r="106" spans="1:8" ht="18" customHeight="1" x14ac:dyDescent="0.25">
      <c r="A106" s="320" t="s">
        <v>798</v>
      </c>
      <c r="B106" s="320"/>
      <c r="C106" s="320"/>
      <c r="D106" s="320"/>
      <c r="E106" s="319"/>
      <c r="F106" s="319"/>
      <c r="G106" s="319"/>
      <c r="H106" s="319"/>
    </row>
    <row r="107" spans="1:8" ht="15" customHeight="1" x14ac:dyDescent="0.25">
      <c r="A107" s="286"/>
      <c r="B107" s="319" t="s">
        <v>797</v>
      </c>
      <c r="C107" s="319"/>
      <c r="D107" s="319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VLOOKUP(E108,IN_09_25!$B$8:$E$635,4,FALSE)</f>
        <v>1887.829861710605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VLOOKUP(E109,IN_09_25!$B$8:$E$635,4,FALSE)</f>
        <v>1245.2282684361721</v>
      </c>
      <c r="G109" s="293"/>
      <c r="H109" s="295" t="s">
        <v>2</v>
      </c>
    </row>
    <row r="110" spans="1:8" ht="26.25" customHeight="1" x14ac:dyDescent="0.25">
      <c r="A110" s="286"/>
      <c r="B110" s="319" t="s">
        <v>794</v>
      </c>
      <c r="C110" s="319"/>
      <c r="D110" s="319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VLOOKUP(E111,IN_09_25!$B$8:$E$635,4,FALSE)</f>
        <v>2665.6286120246054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VLOOKUP(E112,IN_09_25!$B$8:$E$635,4,FALSE)</f>
        <v>2917.138531161288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VLOOKUP(E113,IN_09_25!$B$8:$E$635,4,FALSE)</f>
        <v>3244.8029629134535</v>
      </c>
      <c r="G113" s="293"/>
      <c r="H113" s="295" t="s">
        <v>4</v>
      </c>
    </row>
    <row r="114" spans="1:8" ht="26.25" customHeight="1" x14ac:dyDescent="0.25">
      <c r="A114" s="320" t="s">
        <v>790</v>
      </c>
      <c r="B114" s="320"/>
      <c r="C114" s="320"/>
      <c r="D114" s="320"/>
      <c r="E114" s="319"/>
      <c r="F114" s="319"/>
      <c r="G114" s="319"/>
      <c r="H114" s="319"/>
    </row>
    <row r="115" spans="1:8" ht="15" customHeight="1" x14ac:dyDescent="0.25">
      <c r="A115" s="286"/>
      <c r="B115" s="319" t="s">
        <v>789</v>
      </c>
      <c r="C115" s="319"/>
      <c r="D115" s="319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VLOOKUP(E116,IN_09_25!$B$8:$E$635,4,FALSE)</f>
        <v>22796.004999925008</v>
      </c>
      <c r="G116" s="293"/>
      <c r="H116" s="295" t="s">
        <v>2</v>
      </c>
    </row>
    <row r="117" spans="1:8" ht="26.25" customHeight="1" x14ac:dyDescent="0.25">
      <c r="A117" s="286"/>
      <c r="B117" s="319" t="s">
        <v>787</v>
      </c>
      <c r="C117" s="319"/>
      <c r="D117" s="319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VLOOKUP(E118,IN_09_25!$B$8:$E$635,4,FALSE)</f>
        <v>290779.42275233561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VLOOKUP(E119,IN_09_25!$B$8:$E$635,4,FALSE)</f>
        <v>132641.17139499058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VLOOKUP(E120,IN_09_25!$B$8:$E$635,4,FALSE)</f>
        <v>354596.59041089675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VLOOKUP(E121,IN_09_25!$B$8:$E$635,4,FALSE)</f>
        <v>57321.725106842096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VLOOKUP(E122,IN_09_25!$B$8:$E$635,4,FALSE)</f>
        <v>56741.329310828689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VLOOKUP(E123,IN_09_25!$B$8:$E$635,4,FALSE)</f>
        <v>55612.884187818527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VLOOKUP(E124,IN_09_25!$B$8:$E$635,4,FALSE)</f>
        <v>259279.28708393619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VLOOKUP(E125,IN_09_25!$B$8:$E$635,4,FALSE)</f>
        <v>1117028.7000170725</v>
      </c>
      <c r="G125" s="293"/>
      <c r="H125" s="295" t="s">
        <v>2</v>
      </c>
    </row>
    <row r="126" spans="1:8" ht="15" customHeight="1" x14ac:dyDescent="0.25">
      <c r="A126" s="286"/>
      <c r="B126" s="319" t="s">
        <v>778</v>
      </c>
      <c r="C126" s="319"/>
      <c r="D126" s="319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VLOOKUP(E127,IN_09_25!$B$8:$E$635,4,FALSE)</f>
        <v>616547.59313426074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VLOOKUP(E128,IN_09_25!$B$8:$E$635,4,FALSE)</f>
        <v>203534.98687341186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VLOOKUP(E129,IN_09_25!$B$8:$E$635,4,FALSE)</f>
        <v>708268.6208165657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VLOOKUP(E130,IN_09_25!$B$8:$E$635,4,FALSE)</f>
        <v>708268.6208165657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VLOOKUP(E131,IN_09_25!$B$8:$E$635,4,FALSE)</f>
        <v>610677.30615241313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VLOOKUP(E132,IN_09_25!$B$8:$E$635,4,FALSE)</f>
        <v>429384.44086820842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VLOOKUP(E133,IN_09_25!$B$8:$E$635,4,FALSE)</f>
        <v>503312.84588440356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VLOOKUP(E134,IN_09_25!$B$8:$E$635,4,FALSE)</f>
        <v>116199.44416200352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VLOOKUP(E135,IN_09_25!$B$8:$E$635,4,FALSE)</f>
        <v>143272.65028695689</v>
      </c>
      <c r="G135" s="293"/>
      <c r="H135" s="295" t="s">
        <v>2</v>
      </c>
    </row>
    <row r="136" spans="1:8" ht="18" customHeight="1" x14ac:dyDescent="0.25">
      <c r="A136" s="320" t="s">
        <v>768</v>
      </c>
      <c r="B136" s="320"/>
      <c r="C136" s="320"/>
      <c r="D136" s="320"/>
      <c r="E136" s="319"/>
      <c r="F136" s="319"/>
      <c r="G136" s="319"/>
      <c r="H136" s="319"/>
    </row>
    <row r="137" spans="1:8" ht="15" customHeight="1" x14ac:dyDescent="0.25">
      <c r="A137" s="286"/>
      <c r="B137" s="319" t="s">
        <v>767</v>
      </c>
      <c r="C137" s="319"/>
      <c r="D137" s="319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VLOOKUP(E138,IN_09_25!$B$8:$E$635,4,FALSE)</f>
        <v>6819.4530136448802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VLOOKUP(E139,IN_09_25!$B$8:$E$635,4,FALSE)</f>
        <v>8766.5730868727424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VLOOKUP(E140,IN_09_25!$B$8:$E$635,4,FALSE)</f>
        <v>14047.413649513299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VLOOKUP(E141,IN_09_25!$B$8:$E$635,4,FALSE)</f>
        <v>14627.1770067614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VLOOKUP(E142,IN_09_25!$B$8:$E$635,4,FALSE)</f>
        <v>92258.306431406556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VLOOKUP(E143,IN_09_25!$B$8:$E$635,4,FALSE)</f>
        <v>41030.671038594737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VLOOKUP(E144,IN_09_25!$B$8:$E$635,4,FALSE)</f>
        <v>36635.975420364222</v>
      </c>
      <c r="G144" s="293"/>
      <c r="H144" s="295" t="s">
        <v>4</v>
      </c>
    </row>
    <row r="145" spans="1:8" ht="15" customHeight="1" x14ac:dyDescent="0.25">
      <c r="A145" s="286"/>
      <c r="B145" s="319" t="s">
        <v>759</v>
      </c>
      <c r="C145" s="319"/>
      <c r="D145" s="319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VLOOKUP(E146,IN_09_25!$B$8:$E$635,4,FALSE)</f>
        <v>30881.367171364502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VLOOKUP(E147,IN_09_25!$B$8:$E$635,4,FALSE)</f>
        <v>4293.5967167900289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VLOOKUP(E148,IN_09_25!$B$8:$E$635,4,FALSE)</f>
        <v>47686.304733031808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VLOOKUP(E149,IN_09_25!$B$8:$E$635,4,FALSE)</f>
        <v>4691.715753801247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VLOOKUP(E150,IN_09_25!$B$8:$E$635,4,FALSE)</f>
        <v>61869.903952503737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VLOOKUP(E151,IN_09_25!$B$8:$E$635,4,FALSE)</f>
        <v>52702.816497991997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VLOOKUP(E152,IN_09_25!$B$8:$E$635,4,FALSE)</f>
        <v>5942.9223342170071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VLOOKUP(E153,IN_09_25!$B$8:$E$635,4,FALSE)</f>
        <v>36490.101230250904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VLOOKUP(E154,IN_09_25!$B$8:$E$635,4,FALSE)</f>
        <v>174499.06284864523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VLOOKUP(E155,IN_09_25!$B$8:$E$635,4,FALSE)</f>
        <v>51097.181367646059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VLOOKUP(E156,IN_09_25!$B$8:$E$635,4,FALSE)</f>
        <v>153670.11123210879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VLOOKUP(E157,IN_09_25!$B$8:$E$635,4,FALSE)</f>
        <v>91213.684931705022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VLOOKUP(E158,IN_09_25!$B$8:$E$635,4,FALSE)</f>
        <v>80036.115549547292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VLOOKUP(E159,IN_09_25!$B$8:$E$635,4,FALSE)</f>
        <v>6934.1506015451623</v>
      </c>
      <c r="G159" s="293"/>
      <c r="H159" s="295" t="s">
        <v>744</v>
      </c>
    </row>
    <row r="160" spans="1:8" ht="15" customHeight="1" x14ac:dyDescent="0.25">
      <c r="A160" s="286"/>
      <c r="B160" s="319" t="s">
        <v>743</v>
      </c>
      <c r="C160" s="319"/>
      <c r="D160" s="319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VLOOKUP(E161,IN_09_25!$B$8:$E$635,4,FALSE)</f>
        <v>11255.258738187571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VLOOKUP(E162,IN_09_25!$B$8:$E$635,4,FALSE)</f>
        <v>15492.798434012757</v>
      </c>
      <c r="G162" s="293"/>
      <c r="H162" s="295" t="s">
        <v>2</v>
      </c>
    </row>
    <row r="163" spans="1:8" ht="18" customHeight="1" x14ac:dyDescent="0.25">
      <c r="A163" s="320" t="s">
        <v>740</v>
      </c>
      <c r="B163" s="320"/>
      <c r="C163" s="320"/>
      <c r="D163" s="320"/>
      <c r="E163" s="319"/>
      <c r="F163" s="319"/>
      <c r="G163" s="319"/>
      <c r="H163" s="319"/>
    </row>
    <row r="164" spans="1:8" ht="15" customHeight="1" x14ac:dyDescent="0.25">
      <c r="A164" s="286"/>
      <c r="B164" s="319" t="s">
        <v>739</v>
      </c>
      <c r="C164" s="319"/>
      <c r="D164" s="319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VLOOKUP(E165,IN_09_25!$B$8:$E$635,4,FALSE)</f>
        <v>3245.8334383251668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VLOOKUP(E166,IN_09_25!$B$8:$E$635,4,FALSE)</f>
        <v>3139.0793724763457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VLOOKUP(E167,IN_09_25!$B$8:$E$635,4,FALSE)</f>
        <v>9452.612136384816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VLOOKUP(E168,IN_09_25!$B$8:$E$635,4,FALSE)</f>
        <v>19200.3159428873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VLOOKUP(E169,IN_09_25!$B$8:$E$635,4,FALSE)</f>
        <v>4993.0136276588019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VLOOKUP(E170,IN_09_25!$B$8:$E$635,4,FALSE)</f>
        <v>1935.6778266274946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VLOOKUP(E171,IN_09_25!$B$8:$E$635,4,FALSE)</f>
        <v>2850.4362836742175</v>
      </c>
      <c r="G171" s="293"/>
      <c r="H171" s="295" t="s">
        <v>2</v>
      </c>
    </row>
    <row r="172" spans="1:8" ht="15" customHeight="1" x14ac:dyDescent="0.25">
      <c r="A172" s="286"/>
      <c r="B172" s="319" t="s">
        <v>731</v>
      </c>
      <c r="C172" s="319"/>
      <c r="D172" s="319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VLOOKUP(E173,IN_09_25!$B$8:$E$635,4,FALSE)</f>
        <v>30845.551134034471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VLOOKUP(E174,IN_09_25!$B$8:$E$635,4,FALSE)</f>
        <v>60611.861097177381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VLOOKUP(E175,IN_09_25!$B$8:$E$635,4,FALSE)</f>
        <v>1002.0841351510455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VLOOKUP(E176,IN_09_25!$B$8:$E$635,4,FALSE)</f>
        <v>1763.7202877496713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VLOOKUP(E177,IN_09_25!$B$8:$E$635,4,FALSE)</f>
        <v>1012.1575877588554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VLOOKUP(E178,IN_09_25!$B$8:$E$635,4,FALSE)</f>
        <v>17868.717096932774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VLOOKUP(E179,IN_09_25!$B$8:$E$635,4,FALSE)</f>
        <v>27277.966010773969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VLOOKUP(E180,IN_09_25!$B$8:$E$635,4,FALSE)</f>
        <v>28496.903129246355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VLOOKUP(E181,IN_09_25!$B$8:$E$635,4,FALSE)</f>
        <v>45489.410990133852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VLOOKUP(E182,IN_09_25!$B$8:$E$635,4,FALSE)</f>
        <v>51934.079941237083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VLOOKUP(E183,IN_09_25!$B$8:$E$635,4,FALSE)</f>
        <v>4388.1356184437354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VLOOKUP(E184,IN_09_25!$B$8:$E$635,4,FALSE)</f>
        <v>58177.868646456707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VLOOKUP(E185,IN_09_25!$B$8:$E$635,4,FALSE)</f>
        <v>1548.7099385749475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VLOOKUP(E186,IN_09_25!$B$8:$E$635,4,FALSE)</f>
        <v>2680.5865962639764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VLOOKUP(E187,IN_09_25!$B$8:$E$635,4,FALSE)</f>
        <v>529.5745161188056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VLOOKUP(E188,IN_09_25!$B$8:$E$635,4,FALSE)</f>
        <v>2391.6901959282395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VLOOKUP(E189,IN_09_25!$B$8:$E$635,4,FALSE)</f>
        <v>1343.9834659903595</v>
      </c>
      <c r="G189" s="293"/>
      <c r="H189" s="295" t="s">
        <v>2</v>
      </c>
    </row>
    <row r="190" spans="1:8" ht="15" customHeight="1" x14ac:dyDescent="0.25">
      <c r="A190" s="286"/>
      <c r="B190" s="319" t="s">
        <v>715</v>
      </c>
      <c r="C190" s="319"/>
      <c r="D190" s="319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VLOOKUP(E191,IN_09_25!$B$8:$E$635,4,FALSE)</f>
        <v>8174.6062157402266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VLOOKUP(E192,IN_09_25!$B$8:$E$635,4,FALSE)</f>
        <v>13866.319162672276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VLOOKUP(E193,IN_09_25!$B$8:$E$635,4,FALSE)</f>
        <v>17488.491152290164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VLOOKUP(E194,IN_09_25!$B$8:$E$635,4,FALSE)</f>
        <v>1516.1756799421112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VLOOKUP(E195,IN_09_25!$B$8:$E$635,4,FALSE)</f>
        <v>1104.5047712128562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VLOOKUP(E196,IN_09_25!$B$8:$E$635,4,FALSE)</f>
        <v>370.94290373406858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VLOOKUP(E197,IN_09_25!$B$8:$E$635,4,FALSE)</f>
        <v>2346.921630628804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VLOOKUP(E198,IN_09_25!$B$8:$E$635,4,FALSE)</f>
        <v>1417.8913237933525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VLOOKUP(E199,IN_09_25!$B$8:$E$635,4,FALSE)</f>
        <v>52032.851035874381</v>
      </c>
      <c r="G199" s="293"/>
      <c r="H199" s="295" t="s">
        <v>2</v>
      </c>
    </row>
    <row r="200" spans="1:8" ht="15" customHeight="1" x14ac:dyDescent="0.25">
      <c r="A200" s="286"/>
      <c r="B200" s="319" t="s">
        <v>707</v>
      </c>
      <c r="C200" s="319"/>
      <c r="D200" s="319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VLOOKUP(E201,IN_09_25!$B$8:$E$635,4,FALSE)</f>
        <v>162830.46804176105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VLOOKUP(E202,IN_09_25!$B$8:$E$635,4,FALSE)</f>
        <v>166790.0960620392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VLOOKUP(E203,IN_09_25!$B$8:$E$635,4,FALSE)</f>
        <v>2439563.7285302267</v>
      </c>
      <c r="G203" s="293"/>
      <c r="H203" s="295" t="s">
        <v>2</v>
      </c>
    </row>
    <row r="204" spans="1:8" ht="15" customHeight="1" x14ac:dyDescent="0.25">
      <c r="A204" s="286"/>
      <c r="B204" s="319" t="s">
        <v>703</v>
      </c>
      <c r="C204" s="319"/>
      <c r="D204" s="319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VLOOKUP(E205,IN_09_25!$B$8:$E$635,4,FALSE)</f>
        <v>8940.4096459084394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VLOOKUP(E206,IN_09_25!$B$8:$E$635,4,FALSE)</f>
        <v>15327.974186584712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VLOOKUP(E207,IN_09_25!$B$8:$E$635,4,FALSE)</f>
        <v>80314.502557816129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VLOOKUP(E208,IN_09_25!$B$8:$E$635,4,FALSE)</f>
        <v>25576.752282433106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VLOOKUP(E209,IN_09_25!$B$8:$E$635,4,FALSE)</f>
        <v>104510.13961058477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VLOOKUP(E210,IN_09_25!$B$8:$E$635,4,FALSE)</f>
        <v>212117.28743227822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VLOOKUP(E211,IN_09_25!$B$8:$E$635,4,FALSE)</f>
        <v>3631.866114160242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VLOOKUP(E212,IN_09_25!$B$8:$E$635,4,FALSE)</f>
        <v>5916.9780719644777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VLOOKUP(E213,IN_09_25!$B$8:$E$635,4,FALSE)</f>
        <v>4028.0622268596421</v>
      </c>
      <c r="G213" s="293"/>
      <c r="H213" s="295" t="s">
        <v>2</v>
      </c>
    </row>
    <row r="214" spans="1:8" ht="15" customHeight="1" x14ac:dyDescent="0.25">
      <c r="A214" s="286"/>
      <c r="B214" s="319" t="s">
        <v>693</v>
      </c>
      <c r="C214" s="319"/>
      <c r="D214" s="319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VLOOKUP(E215,IN_09_25!$B$8:$E$635,4,FALSE)</f>
        <v>136150.1942153135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VLOOKUP(E216,IN_09_25!$B$8:$E$635,4,FALSE)</f>
        <v>172674.2130010931</v>
      </c>
      <c r="G216" s="293"/>
      <c r="H216" s="295" t="s">
        <v>2</v>
      </c>
    </row>
    <row r="217" spans="1:8" ht="15" customHeight="1" x14ac:dyDescent="0.25">
      <c r="A217" s="286"/>
      <c r="B217" s="319" t="s">
        <v>690</v>
      </c>
      <c r="C217" s="319"/>
      <c r="D217" s="319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VLOOKUP(E218,IN_09_25!$B$8:$E$635,4,FALSE)</f>
        <v>705.91020153244187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VLOOKUP(E219,IN_09_25!$B$8:$E$635,4,FALSE)</f>
        <v>523.40372454470105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VLOOKUP(E220,IN_09_25!$B$8:$E$635,4,FALSE)</f>
        <v>1041.0436405404803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VLOOKUP(E221,IN_09_25!$B$8:$E$635,4,FALSE)</f>
        <v>531.98665561223777</v>
      </c>
      <c r="G221" s="293"/>
      <c r="H221" s="295" t="s">
        <v>2</v>
      </c>
    </row>
    <row r="222" spans="1:8" ht="15" customHeight="1" x14ac:dyDescent="0.25">
      <c r="A222" s="286"/>
      <c r="B222" s="319" t="s">
        <v>686</v>
      </c>
      <c r="C222" s="319"/>
      <c r="D222" s="319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VLOOKUP(E223,IN_09_25!$B$8:$E$635,4,FALSE)</f>
        <v>685.01560434491489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VLOOKUP(E224,IN_09_25!$B$8:$E$635,4,FALSE)</f>
        <v>1889.3065615915664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VLOOKUP(E225,IN_09_25!$B$8:$E$635,4,FALSE)</f>
        <v>251.22278041463852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VLOOKUP(E226,IN_09_25!$B$8:$E$635,4,FALSE)</f>
        <v>1631.437349300076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VLOOKUP(E227,IN_09_25!$B$8:$E$635,4,FALSE)</f>
        <v>1699.4580334358002</v>
      </c>
      <c r="G227" s="293"/>
      <c r="H227" s="295" t="s">
        <v>2</v>
      </c>
    </row>
    <row r="228" spans="1:8" ht="26.25" customHeight="1" x14ac:dyDescent="0.25">
      <c r="A228" s="286"/>
      <c r="B228" s="319" t="s">
        <v>675</v>
      </c>
      <c r="C228" s="319"/>
      <c r="D228" s="319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VLOOKUP(E229,IN_09_25!$B$8:$E$635,4,FALSE)</f>
        <v>4844.78749953429</v>
      </c>
      <c r="G229" s="293"/>
      <c r="H229" s="295" t="s">
        <v>2</v>
      </c>
    </row>
    <row r="230" spans="1:8" ht="18" customHeight="1" x14ac:dyDescent="0.25">
      <c r="A230" s="320" t="s">
        <v>674</v>
      </c>
      <c r="B230" s="320"/>
      <c r="C230" s="320"/>
      <c r="D230" s="320"/>
      <c r="E230" s="319"/>
      <c r="F230" s="319"/>
      <c r="G230" s="319"/>
      <c r="H230" s="319"/>
    </row>
    <row r="231" spans="1:8" ht="15" customHeight="1" x14ac:dyDescent="0.25">
      <c r="A231" s="286"/>
      <c r="B231" s="319" t="s">
        <v>673</v>
      </c>
      <c r="C231" s="319"/>
      <c r="D231" s="319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VLOOKUP(E232,IN_09_25!$B$8:$E$635,4,FALSE)</f>
        <v>2644.7208357318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VLOOKUP(E233,IN_09_25!$B$8:$E$635,4,FALSE)</f>
        <v>7057.710547724344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VLOOKUP(E234,IN_09_25!$B$8:$E$635,4,FALSE)</f>
        <v>5447.1285995568114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VLOOKUP(E235,IN_09_25!$B$8:$E$635,4,FALSE)</f>
        <v>7127.431158066538</v>
      </c>
      <c r="G235" s="293"/>
      <c r="H235" s="295" t="s">
        <v>2</v>
      </c>
    </row>
    <row r="236" spans="1:8" ht="15" customHeight="1" x14ac:dyDescent="0.25">
      <c r="A236" s="286"/>
      <c r="B236" s="319" t="s">
        <v>668</v>
      </c>
      <c r="C236" s="319"/>
      <c r="D236" s="319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VLOOKUP(E237,IN_09_25!$B$8:$E$635,4,FALSE)</f>
        <v>2117.6132867072356</v>
      </c>
      <c r="G237" s="293"/>
      <c r="H237" s="295" t="s">
        <v>580</v>
      </c>
    </row>
    <row r="238" spans="1:8" ht="26.25" customHeight="1" x14ac:dyDescent="0.25">
      <c r="A238" s="320" t="s">
        <v>666</v>
      </c>
      <c r="B238" s="320"/>
      <c r="C238" s="320"/>
      <c r="D238" s="320"/>
      <c r="E238" s="319"/>
      <c r="F238" s="319"/>
      <c r="G238" s="319"/>
      <c r="H238" s="319"/>
    </row>
    <row r="239" spans="1:8" ht="15" customHeight="1" x14ac:dyDescent="0.25">
      <c r="A239" s="286"/>
      <c r="B239" s="319" t="s">
        <v>665</v>
      </c>
      <c r="C239" s="319"/>
      <c r="D239" s="319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VLOOKUP(E240,IN_09_25!$B$8:$E$635,4,FALSE)</f>
        <v>22285.512863491454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VLOOKUP(E241,IN_09_25!$B$8:$E$635,4,FALSE)</f>
        <v>300920.39578057808</v>
      </c>
      <c r="G241" s="293"/>
      <c r="H241" s="295" t="s">
        <v>2</v>
      </c>
    </row>
    <row r="242" spans="1:8" ht="15" customHeight="1" x14ac:dyDescent="0.25">
      <c r="A242" s="286"/>
      <c r="B242" s="319" t="s">
        <v>662</v>
      </c>
      <c r="C242" s="319"/>
      <c r="D242" s="319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VLOOKUP(E243,IN_09_25!$B$8:$E$635,4,FALSE)</f>
        <v>359072.62483973737</v>
      </c>
      <c r="G243" s="293"/>
      <c r="H243" s="295" t="s">
        <v>2</v>
      </c>
    </row>
    <row r="244" spans="1:8" ht="15" customHeight="1" x14ac:dyDescent="0.25">
      <c r="A244" s="286"/>
      <c r="B244" s="319" t="s">
        <v>660</v>
      </c>
      <c r="C244" s="319"/>
      <c r="D244" s="319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VLOOKUP(E245,IN_09_25!$B$8:$E$635,4,FALSE)</f>
        <v>47527.100717714988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VLOOKUP(E246,IN_09_25!$B$8:$E$635,4,FALSE)</f>
        <v>1393.415542514326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VLOOKUP(E247,IN_09_25!$B$8:$E$635,4,FALSE)</f>
        <v>12276.514532555622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VLOOKUP(E248,IN_09_25!$B$8:$E$635,4,FALSE)</f>
        <v>10681.762758394436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VLOOKUP(E249,IN_09_25!$B$8:$E$635,4,FALSE)</f>
        <v>15343.945287710803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VLOOKUP(E250,IN_09_25!$B$8:$E$635,4,FALSE)</f>
        <v>9806.6632673305176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VLOOKUP(E251,IN_09_25!$B$8:$E$635,4,FALSE)</f>
        <v>11156.741012638182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VLOOKUP(E252,IN_09_25!$B$8:$E$635,4,FALSE)</f>
        <v>15906.913610202622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VLOOKUP(E253,IN_09_25!$B$8:$E$635,4,FALSE)</f>
        <v>3529.5532986170315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VLOOKUP(E254,IN_09_25!$B$8:$E$635,4,FALSE)</f>
        <v>5609.699517318857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VLOOKUP(E255,IN_09_25!$B$8:$E$635,4,FALSE)</f>
        <v>7605.0796843272283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VLOOKUP(E256,IN_09_25!$B$8:$E$635,4,FALSE)</f>
        <v>12054.262928309779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VLOOKUP(E257,IN_09_25!$B$8:$E$635,4,FALSE)</f>
        <v>9535.3117900275683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VLOOKUP(E258,IN_09_25!$B$8:$E$635,4,FALSE)</f>
        <v>8462.779234352327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VLOOKUP(E259,IN_09_25!$B$8:$E$635,4,FALSE)</f>
        <v>1451.4112021490787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VLOOKUP(E260,IN_09_25!$B$8:$E$635,4,FALSE)</f>
        <v>2384.6982568315921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VLOOKUP(E261,IN_09_25!$B$8:$E$635,4,FALSE)</f>
        <v>1504.2981066661805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VLOOKUP(E262,IN_09_25!$B$8:$E$635,4,FALSE)</f>
        <v>427.62942521798595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VLOOKUP(E263,IN_09_25!$B$8:$E$635,4,FALSE)</f>
        <v>792.89791203042762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VLOOKUP(E264,IN_09_25!$B$8:$E$635,4,FALSE)</f>
        <v>9215.0010261614789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VLOOKUP(E265,IN_09_25!$B$8:$E$635,4,FALSE)</f>
        <v>57043.625167155486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VLOOKUP(E266,IN_09_25!$B$8:$E$635,4,FALSE)</f>
        <v>65227.821401689238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VLOOKUP(E267,IN_09_25!$B$8:$E$635,4,FALSE)</f>
        <v>120282.98423916085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VLOOKUP(E268,IN_09_25!$B$8:$E$635,4,FALSE)</f>
        <v>1383.1491541214036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VLOOKUP(E269,IN_09_25!$B$8:$E$635,4,FALSE)</f>
        <v>712.37818412938793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VLOOKUP(E270,IN_09_25!$B$8:$E$635,4,FALSE)</f>
        <v>8866.7129475924557</v>
      </c>
      <c r="G270" s="293"/>
      <c r="H270" s="295" t="s">
        <v>2</v>
      </c>
    </row>
    <row r="271" spans="1:8" ht="15" customHeight="1" x14ac:dyDescent="0.25">
      <c r="A271" s="286"/>
      <c r="B271" s="319" t="s">
        <v>634</v>
      </c>
      <c r="C271" s="319"/>
      <c r="D271" s="319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VLOOKUP(E272,IN_09_25!$B$8:$E$635,4,FALSE)</f>
        <v>282484.94760062289</v>
      </c>
      <c r="G272" s="293"/>
      <c r="H272" s="295" t="s">
        <v>2</v>
      </c>
    </row>
    <row r="273" spans="1:8" ht="15" customHeight="1" x14ac:dyDescent="0.25">
      <c r="A273" s="286"/>
      <c r="B273" s="319" t="s">
        <v>632</v>
      </c>
      <c r="C273" s="319"/>
      <c r="D273" s="319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VLOOKUP(E274,IN_09_25!$B$8:$E$635,4,FALSE)</f>
        <v>5679.7987928252223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VLOOKUP(E275,IN_09_25!$B$8:$E$635,4,FALSE)</f>
        <v>1536.1122982710535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VLOOKUP(E276,IN_09_25!$B$8:$E$635,4,FALSE)</f>
        <v>1955.5572074357096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VLOOKUP(E277,IN_09_25!$B$8:$E$635,4,FALSE)</f>
        <v>4566.4918343701693</v>
      </c>
      <c r="G277" s="293"/>
      <c r="H277" s="295" t="s">
        <v>2</v>
      </c>
    </row>
    <row r="278" spans="1:8" ht="15" customHeight="1" x14ac:dyDescent="0.25">
      <c r="A278" s="286"/>
      <c r="B278" s="319" t="s">
        <v>627</v>
      </c>
      <c r="C278" s="319"/>
      <c r="D278" s="319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VLOOKUP(E279,IN_09_25!$B$8:$E$635,4,FALSE)</f>
        <v>12155.438983764496</v>
      </c>
      <c r="G279" s="293"/>
      <c r="H279" s="295" t="s">
        <v>2</v>
      </c>
    </row>
    <row r="280" spans="1:8" ht="15" customHeight="1" x14ac:dyDescent="0.25">
      <c r="A280" s="286"/>
      <c r="B280" s="319" t="s">
        <v>625</v>
      </c>
      <c r="C280" s="319"/>
      <c r="D280" s="319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VLOOKUP(E281,IN_09_25!$B$8:$E$635,4,FALSE)</f>
        <v>86093.222576385015</v>
      </c>
      <c r="G281" s="293"/>
      <c r="H281" s="295" t="s">
        <v>2</v>
      </c>
    </row>
    <row r="282" spans="1:8" ht="15" customHeight="1" x14ac:dyDescent="0.25">
      <c r="A282" s="286"/>
      <c r="B282" s="319" t="s">
        <v>623</v>
      </c>
      <c r="C282" s="319"/>
      <c r="D282" s="319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VLOOKUP(E283,IN_09_25!$B$8:$E$635,4,FALSE)</f>
        <v>8290.2950616557227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VLOOKUP(E284,IN_09_25!$B$8:$E$635,4,FALSE)</f>
        <v>11249.664355055083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VLOOKUP(E285,IN_09_25!$B$8:$E$635,4,FALSE)</f>
        <v>11909.493861212848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VLOOKUP(E286,IN_09_25!$B$8:$E$635,4,FALSE)</f>
        <v>10489.352797917958</v>
      </c>
      <c r="G286" s="293"/>
      <c r="H286" s="295" t="s">
        <v>2</v>
      </c>
    </row>
    <row r="287" spans="1:8" ht="26.25" customHeight="1" x14ac:dyDescent="0.25">
      <c r="A287" s="286"/>
      <c r="B287" s="319" t="s">
        <v>616</v>
      </c>
      <c r="C287" s="319"/>
      <c r="D287" s="319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VLOOKUP(E288,IN_09_25!$B$8:$E$635,4,FALSE)</f>
        <v>64505.083084146412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VLOOKUP(E289,IN_09_25!$B$8:$E$635,4,FALSE)</f>
        <v>1965.2038950552844</v>
      </c>
      <c r="G289" s="293"/>
      <c r="H289" s="295" t="s">
        <v>2</v>
      </c>
    </row>
    <row r="290" spans="1:8" ht="15" customHeight="1" x14ac:dyDescent="0.25">
      <c r="A290" s="289"/>
      <c r="B290" s="319" t="s">
        <v>613</v>
      </c>
      <c r="C290" s="319"/>
      <c r="D290" s="319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VLOOKUP(E291,IN_09_25!$B$8:$E$635,4,FALSE)</f>
        <v>1126.4832665834622</v>
      </c>
      <c r="G291" s="293"/>
      <c r="H291" s="295" t="s">
        <v>2</v>
      </c>
    </row>
    <row r="292" spans="1:8" ht="15" customHeight="1" x14ac:dyDescent="0.25">
      <c r="A292" s="289"/>
      <c r="B292" s="319" t="s">
        <v>610</v>
      </c>
      <c r="C292" s="319"/>
      <c r="D292" s="319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VLOOKUP(E293,IN_09_25!$B$8:$E$635,4,FALSE)</f>
        <v>4314.7641938799052</v>
      </c>
      <c r="G293" s="293"/>
      <c r="H293" s="295" t="s">
        <v>2</v>
      </c>
    </row>
    <row r="294" spans="1:8" ht="26.25" customHeight="1" x14ac:dyDescent="0.25">
      <c r="A294" s="286"/>
      <c r="B294" s="319" t="s">
        <v>607</v>
      </c>
      <c r="C294" s="319"/>
      <c r="D294" s="319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20" t="s">
        <v>605</v>
      </c>
      <c r="B295" s="320"/>
      <c r="C295" s="320"/>
      <c r="D295" s="320"/>
      <c r="E295" s="319"/>
      <c r="F295" s="319"/>
      <c r="G295" s="319"/>
      <c r="H295" s="319"/>
    </row>
    <row r="296" spans="1:8" ht="26.25" customHeight="1" x14ac:dyDescent="0.25">
      <c r="A296" s="286"/>
      <c r="B296" s="319" t="s">
        <v>604</v>
      </c>
      <c r="C296" s="319"/>
      <c r="D296" s="319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VLOOKUP(E297,IN_09_25!$B$8:$E$635,4,FALSE)</f>
        <v>268400.97581001872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VLOOKUP(E298,IN_09_25!$B$8:$E$635,4,FALSE)</f>
        <v>824.22007622842023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VLOOKUP(E299,IN_09_25!$B$8:$E$635,4,FALSE)</f>
        <v>204168.54944215933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VLOOKUP(E300,IN_09_25!$B$8:$E$635,4,FALSE)</f>
        <v>639.44153535324563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VLOOKUP(E301,IN_09_25!$B$8:$E$635,4,FALSE)</f>
        <v>1272.6803153864721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VLOOKUP(E302,IN_09_25!$B$8:$E$635,4,FALSE)</f>
        <v>1172.8297007898007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VLOOKUP(E303,IN_09_25!$B$8:$E$635,4,FALSE)</f>
        <v>1531.4339140261241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VLOOKUP(E304,IN_09_25!$B$8:$E$635,4,FALSE)</f>
        <v>1223.123799170962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VLOOKUP(E305,IN_09_25!$B$8:$E$635,4,FALSE)</f>
        <v>1041.7476698131291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VLOOKUP(E306,IN_09_25!$B$8:$E$635,4,FALSE)</f>
        <v>2439.032514516899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VLOOKUP(E307,IN_09_25!$B$8:$E$635,4,FALSE)</f>
        <v>302368.27801633265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VLOOKUP(E308,IN_09_25!$B$8:$E$635,4,FALSE)</f>
        <v>305826.75566700136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VLOOKUP(E309,IN_09_25!$B$8:$E$635,4,FALSE)</f>
        <v>231028.20175569048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VLOOKUP(E310,IN_09_25!$B$8:$E$635,4,FALSE)</f>
        <v>131377.17776594457</v>
      </c>
      <c r="G310" s="293"/>
      <c r="H310" s="295" t="s">
        <v>589</v>
      </c>
    </row>
    <row r="311" spans="1:9" ht="18" customHeight="1" x14ac:dyDescent="0.25">
      <c r="A311" s="320" t="s">
        <v>588</v>
      </c>
      <c r="B311" s="320"/>
      <c r="C311" s="320"/>
      <c r="D311" s="320"/>
      <c r="E311" s="319"/>
      <c r="F311" s="319"/>
      <c r="G311" s="319"/>
      <c r="H311" s="319"/>
    </row>
    <row r="312" spans="1:9" ht="15" customHeight="1" x14ac:dyDescent="0.25">
      <c r="A312" s="286"/>
      <c r="B312" s="319" t="s">
        <v>587</v>
      </c>
      <c r="C312" s="319"/>
      <c r="D312" s="319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VLOOKUP(E313,IN_09_25!$B$8:$E$635,4,FALSE)</f>
        <v>367.60179013088754</v>
      </c>
      <c r="G313" s="293"/>
      <c r="H313" s="295" t="s">
        <v>117</v>
      </c>
    </row>
    <row r="314" spans="1:9" ht="15" customHeight="1" x14ac:dyDescent="0.25">
      <c r="A314" s="286"/>
      <c r="B314" s="319" t="s">
        <v>585</v>
      </c>
      <c r="C314" s="319"/>
      <c r="D314" s="319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VLOOKUP(E315,IN_09_25!$B$8:$E$635,4,FALSE)</f>
        <v>305.95577724264569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VLOOKUP(E316,IN_09_25!$B$8:$E$635,4,FALSE)</f>
        <v>2229.0024198441188</v>
      </c>
      <c r="G316" s="293"/>
      <c r="H316" s="295" t="s">
        <v>2</v>
      </c>
    </row>
    <row r="317" spans="1:9" ht="15" customHeight="1" x14ac:dyDescent="0.25">
      <c r="A317" s="286"/>
      <c r="B317" s="319" t="s">
        <v>582</v>
      </c>
      <c r="C317" s="319"/>
      <c r="D317" s="319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VLOOKUP(E318,IN_09_25!$B$8:$E$635,4,FALSE)</f>
        <v>13932.622010386134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VLOOKUP(E319,IN_09_25!$B$8:$E$635,4,FALSE)</f>
        <v>600.17880501913703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VLOOKUP(E320,IN_09_25!$B$8:$E$635,4,FALSE)</f>
        <v>306.02242077246353</v>
      </c>
      <c r="G320" s="293"/>
      <c r="H320" s="295" t="s">
        <v>117</v>
      </c>
      <c r="I320" s="130"/>
    </row>
    <row r="321" spans="1:8" ht="15" customHeight="1" x14ac:dyDescent="0.25">
      <c r="A321" s="286"/>
      <c r="B321" s="319" t="s">
        <v>578</v>
      </c>
      <c r="C321" s="319"/>
      <c r="D321" s="319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VLOOKUP(E322,IN_09_25!$B$8:$E$635,4,FALSE)</f>
        <v>1119.8711619094527</v>
      </c>
      <c r="G322" s="293"/>
      <c r="H322" s="295" t="s">
        <v>117</v>
      </c>
    </row>
    <row r="323" spans="1:8" ht="15" customHeight="1" x14ac:dyDescent="0.25">
      <c r="A323" s="286"/>
      <c r="B323" s="319" t="s">
        <v>576</v>
      </c>
      <c r="C323" s="319"/>
      <c r="D323" s="319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VLOOKUP(E324,IN_09_25!$B$8:$E$635,4,FALSE)</f>
        <v>2649.6043145358062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VLOOKUP(E325,IN_09_25!$B$8:$E$635,4,FALSE)</f>
        <v>3525.8100464737604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VLOOKUP(E326,IN_09_25!$B$8:$E$635,4,FALSE)</f>
        <v>3704.0717241327352</v>
      </c>
      <c r="G326" s="293"/>
      <c r="H326" s="295" t="s">
        <v>117</v>
      </c>
    </row>
    <row r="327" spans="1:8" ht="18" customHeight="1" x14ac:dyDescent="0.25">
      <c r="A327" s="320" t="s">
        <v>572</v>
      </c>
      <c r="B327" s="320"/>
      <c r="C327" s="320"/>
      <c r="D327" s="320"/>
      <c r="E327" s="319"/>
      <c r="F327" s="319"/>
      <c r="G327" s="319"/>
      <c r="H327" s="319"/>
    </row>
    <row r="328" spans="1:8" ht="26.25" customHeight="1" x14ac:dyDescent="0.25">
      <c r="A328" s="286"/>
      <c r="B328" s="319" t="s">
        <v>571</v>
      </c>
      <c r="C328" s="319"/>
      <c r="D328" s="319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VLOOKUP(E329,IN_09_25!$B$8:$E$635,4,FALSE)</f>
        <v>823.24002056152642</v>
      </c>
      <c r="G329" s="293"/>
      <c r="H329" s="295" t="s">
        <v>4</v>
      </c>
    </row>
    <row r="330" spans="1:8" ht="26.25" customHeight="1" x14ac:dyDescent="0.25">
      <c r="A330" s="286"/>
      <c r="B330" s="319" t="s">
        <v>569</v>
      </c>
      <c r="C330" s="319"/>
      <c r="D330" s="319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VLOOKUP(E331,IN_09_25!$B$8:$E$635,4,FALSE)</f>
        <v>18464.065040134632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VLOOKUP(E332,IN_09_25!$B$8:$E$635,4,FALSE)</f>
        <v>17865.344739956356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VLOOKUP(E333,IN_09_25!$B$8:$E$635,4,FALSE)</f>
        <v>13857.359909745423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VLOOKUP(E334,IN_09_25!$B$8:$E$635,4,FALSE)</f>
        <v>15920.851793019738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VLOOKUP(E335,IN_09_25!$B$8:$E$635,4,FALSE)</f>
        <v>9049.8152207811399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VLOOKUP(E336,IN_09_25!$B$8:$E$635,4,FALSE)</f>
        <v>2099.3363269642023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VLOOKUP(E337,IN_09_25!$B$8:$E$635,4,FALSE)</f>
        <v>28506.705042038691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VLOOKUP(E338,IN_09_25!$B$8:$E$635,4,FALSE)</f>
        <v>40110.032291490374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VLOOKUP(E339,IN_09_25!$B$8:$E$635,4,FALSE)</f>
        <v>4183.0404311162338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VLOOKUP(E340,IN_09_25!$B$8:$E$635,4,FALSE)</f>
        <v>47050.275930259282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VLOOKUP(E341,IN_09_25!$B$8:$E$635,4,FALSE)</f>
        <v>6007.4117217933381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VLOOKUP(E342,IN_09_25!$B$8:$E$635,4,FALSE)</f>
        <v>35145.883695230317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VLOOKUP(E343,IN_09_25!$B$8:$E$635,4,FALSE)</f>
        <v>97913.307392153161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VLOOKUP(E344,IN_09_25!$B$8:$E$635,4,FALSE)</f>
        <v>47402.944511653295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VLOOKUP(E345,IN_09_25!$B$8:$E$635,4,FALSE)</f>
        <v>5820.5093165311537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VLOOKUP(E346,IN_09_25!$B$8:$E$635,4,FALSE)</f>
        <v>247.07192362850151</v>
      </c>
      <c r="G346" s="293"/>
      <c r="H346" s="295" t="s">
        <v>4</v>
      </c>
    </row>
    <row r="347" spans="1:8" ht="15" customHeight="1" x14ac:dyDescent="0.25">
      <c r="A347" s="286"/>
      <c r="B347" s="319" t="s">
        <v>552</v>
      </c>
      <c r="C347" s="319"/>
      <c r="D347" s="319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VLOOKUP(E348,IN_09_25!$B$8:$E$635,4,FALSE)</f>
        <v>61805.112549807149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VLOOKUP(E349,IN_09_25!$B$8:$E$635,4,FALSE)</f>
        <v>28448.691119841002</v>
      </c>
      <c r="G349" s="293"/>
      <c r="H349" s="295" t="s">
        <v>2</v>
      </c>
    </row>
    <row r="350" spans="1:8" ht="15" customHeight="1" x14ac:dyDescent="0.25">
      <c r="A350" s="286"/>
      <c r="B350" s="319" t="s">
        <v>549</v>
      </c>
      <c r="C350" s="319"/>
      <c r="D350" s="319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VLOOKUP(E351,IN_09_25!$B$8:$E$635,4,FALSE)</f>
        <v>3764.9941704623916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VLOOKUP(E352,IN_09_25!$B$8:$E$635,4,FALSE)</f>
        <v>9967.1017324530058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VLOOKUP(E353,IN_09_25!$B$8:$E$635,4,FALSE)</f>
        <v>3219.4430598810618</v>
      </c>
      <c r="G353" s="293"/>
      <c r="H353" s="295" t="s">
        <v>4</v>
      </c>
    </row>
    <row r="354" spans="1:8" ht="26.25" customHeight="1" x14ac:dyDescent="0.25">
      <c r="A354" s="286"/>
      <c r="B354" s="319" t="s">
        <v>545</v>
      </c>
      <c r="C354" s="319"/>
      <c r="D354" s="319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VLOOKUP(E355,IN_09_25!$B$8:$E$635,4,FALSE)</f>
        <v>1000086.4026866693</v>
      </c>
      <c r="G355" s="293"/>
      <c r="H355" s="295" t="s">
        <v>2</v>
      </c>
    </row>
    <row r="356" spans="1:8" ht="15" customHeight="1" x14ac:dyDescent="0.25">
      <c r="A356" s="286"/>
      <c r="B356" s="319" t="s">
        <v>543</v>
      </c>
      <c r="C356" s="319"/>
      <c r="D356" s="319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VLOOKUP(E357,IN_09_25!$B$8:$E$635,4,FALSE)</f>
        <v>1541.0387904853635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VLOOKUP(E358,IN_09_25!$B$8:$E$635,4,FALSE)</f>
        <v>1320.1977036943597</v>
      </c>
      <c r="G358" s="293"/>
      <c r="H358" s="295" t="s">
        <v>2</v>
      </c>
    </row>
    <row r="359" spans="1:8" ht="18" customHeight="1" x14ac:dyDescent="0.25">
      <c r="A359" s="320" t="s">
        <v>540</v>
      </c>
      <c r="B359" s="320"/>
      <c r="C359" s="320"/>
      <c r="D359" s="320"/>
      <c r="E359" s="319"/>
      <c r="F359" s="319"/>
      <c r="G359" s="319"/>
      <c r="H359" s="319"/>
    </row>
    <row r="360" spans="1:8" ht="15" customHeight="1" x14ac:dyDescent="0.25">
      <c r="A360" s="286"/>
      <c r="B360" s="319" t="s">
        <v>539</v>
      </c>
      <c r="C360" s="319"/>
      <c r="D360" s="319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VLOOKUP(E361,IN_09_25!$B$8:$E$635,4,FALSE)</f>
        <v>3938186.8244146728</v>
      </c>
      <c r="G361" s="293"/>
      <c r="H361" s="295" t="s">
        <v>2</v>
      </c>
    </row>
    <row r="362" spans="1:8" ht="15" customHeight="1" x14ac:dyDescent="0.25">
      <c r="A362" s="286"/>
      <c r="B362" s="319" t="s">
        <v>537</v>
      </c>
      <c r="C362" s="319"/>
      <c r="D362" s="319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VLOOKUP(E363,IN_09_25!$B$8:$E$635,4,FALSE)</f>
        <v>459844.58551359671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VLOOKUP(E364,IN_09_25!$B$8:$E$635,4,FALSE)</f>
        <v>4000959.6176128997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VLOOKUP(E365,IN_09_25!$B$8:$E$635,4,FALSE)</f>
        <v>3168465.4478974892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VLOOKUP(E366,IN_09_25!$B$8:$E$635,4,FALSE)</f>
        <v>3714538.5171244913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VLOOKUP(E367,IN_09_25!$B$8:$E$635,4,FALSE)</f>
        <v>341624.94658083213</v>
      </c>
      <c r="G367" s="293"/>
      <c r="H367" s="295" t="s">
        <v>2</v>
      </c>
    </row>
    <row r="368" spans="1:8" ht="15" customHeight="1" x14ac:dyDescent="0.25">
      <c r="A368" s="286"/>
      <c r="B368" s="319" t="s">
        <v>531</v>
      </c>
      <c r="C368" s="319"/>
      <c r="D368" s="319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VLOOKUP(E369,IN_09_25!$B$8:$E$635,4,FALSE)</f>
        <v>29383.914506898614</v>
      </c>
      <c r="G369" s="293"/>
      <c r="H369" s="295" t="s">
        <v>4</v>
      </c>
    </row>
    <row r="370" spans="1:8" ht="15" customHeight="1" x14ac:dyDescent="0.25">
      <c r="A370" s="286"/>
      <c r="B370" s="319" t="s">
        <v>529</v>
      </c>
      <c r="C370" s="319"/>
      <c r="D370" s="319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VLOOKUP(E371,IN_09_25!$B$8:$E$635,4,FALSE)</f>
        <v>85718.158705470021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VLOOKUP(E372,IN_09_25!$B$8:$E$635,4,FALSE)</f>
        <v>804418.2336678456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VLOOKUP(E373,IN_09_25!$B$8:$E$635,4,FALSE)</f>
        <v>1111893.5399790257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VLOOKUP(E374,IN_09_25!$B$8:$E$635,4,FALSE)</f>
        <v>1103366.7995820539</v>
      </c>
      <c r="G374" s="293"/>
      <c r="H374" s="295" t="s">
        <v>4</v>
      </c>
    </row>
    <row r="375" spans="1:8" ht="26.25" customHeight="1" x14ac:dyDescent="0.25">
      <c r="A375" s="286"/>
      <c r="B375" s="319" t="s">
        <v>524</v>
      </c>
      <c r="C375" s="319"/>
      <c r="D375" s="319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VLOOKUP(E376,IN_09_25!$B$8:$E$635,4,FALSE)</f>
        <v>4158470.7340753623</v>
      </c>
      <c r="G376" s="293"/>
      <c r="H376" s="295" t="s">
        <v>2</v>
      </c>
    </row>
    <row r="377" spans="1:8" ht="26.25" customHeight="1" x14ac:dyDescent="0.25">
      <c r="A377" s="286"/>
      <c r="B377" s="319" t="s">
        <v>522</v>
      </c>
      <c r="C377" s="319"/>
      <c r="D377" s="319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VLOOKUP(E378,IN_09_25!$B$8:$E$635,4,FALSE)</f>
        <v>4278421.2908154214</v>
      </c>
      <c r="G378" s="293"/>
      <c r="H378" s="295" t="s">
        <v>2</v>
      </c>
    </row>
    <row r="379" spans="1:8" ht="18" customHeight="1" x14ac:dyDescent="0.25">
      <c r="A379" s="320" t="s">
        <v>520</v>
      </c>
      <c r="B379" s="320"/>
      <c r="C379" s="320"/>
      <c r="D379" s="320"/>
      <c r="E379" s="319"/>
      <c r="F379" s="319"/>
      <c r="G379" s="319"/>
      <c r="H379" s="319"/>
    </row>
    <row r="380" spans="1:8" ht="15" customHeight="1" x14ac:dyDescent="0.25">
      <c r="A380" s="286"/>
      <c r="B380" s="319" t="s">
        <v>519</v>
      </c>
      <c r="C380" s="319"/>
      <c r="D380" s="319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VLOOKUP(E381,IN_09_25!$B$8:$E$635,4,FALSE)</f>
        <v>1579.5545770345918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VLOOKUP(E382,IN_09_25!$B$8:$E$635,4,FALSE)</f>
        <v>3037.5397848142507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VLOOKUP(E383,IN_09_25!$B$8:$E$635,4,FALSE)</f>
        <v>41502.489608452575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VLOOKUP(E384,IN_09_25!$B$8:$E$635,4,FALSE)</f>
        <v>2997.604583190081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VLOOKUP(E385,IN_09_25!$B$8:$E$635,4,FALSE)</f>
        <v>660.52017286541752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VLOOKUP(E386,IN_09_25!$B$8:$E$635,4,FALSE)</f>
        <v>2449.462837497244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VLOOKUP(E387,IN_09_25!$B$8:$E$635,4,FALSE)</f>
        <v>1421.8505141516805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VLOOKUP(E388,IN_09_25!$B$8:$E$635,4,FALSE)</f>
        <v>1772.3043042018719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9" t="s">
        <v>510</v>
      </c>
      <c r="C391" s="319"/>
      <c r="D391" s="319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VLOOKUP(E392,IN_09_25!$B$8:$E$635,4,FALSE)</f>
        <v>38566.495375814826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VLOOKUP(E393,IN_09_25!$B$8:$E$635,4,FALSE)</f>
        <v>9236.7332147435172</v>
      </c>
      <c r="G393" s="293"/>
      <c r="H393" s="295" t="s">
        <v>119</v>
      </c>
    </row>
    <row r="394" spans="1:8" ht="15" customHeight="1" x14ac:dyDescent="0.25">
      <c r="A394" s="286"/>
      <c r="B394" s="319" t="s">
        <v>507</v>
      </c>
      <c r="C394" s="319"/>
      <c r="D394" s="319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VLOOKUP(E395,IN_09_25!$B$8:$E$635,4,FALSE)</f>
        <v>13286.428299702016</v>
      </c>
      <c r="G395" s="293"/>
      <c r="H395" s="295" t="s">
        <v>119</v>
      </c>
    </row>
    <row r="396" spans="1:8" ht="15" customHeight="1" x14ac:dyDescent="0.25">
      <c r="A396" s="286"/>
      <c r="B396" s="319" t="s">
        <v>505</v>
      </c>
      <c r="C396" s="319"/>
      <c r="D396" s="319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VLOOKUP(E397,IN_09_25!$B$8:$E$635,4,FALSE)</f>
        <v>8599.738739959932</v>
      </c>
      <c r="G397" s="293"/>
      <c r="H397" s="295" t="s">
        <v>119</v>
      </c>
    </row>
    <row r="398" spans="1:8" ht="26.25" customHeight="1" x14ac:dyDescent="0.25">
      <c r="A398" s="286"/>
      <c r="B398" s="319" t="s">
        <v>503</v>
      </c>
      <c r="C398" s="319"/>
      <c r="D398" s="319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VLOOKUP(E399,IN_09_25!$B$8:$E$635,4,FALSE)</f>
        <v>96179.122784857842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VLOOKUP(E400,IN_09_25!$B$8:$E$635,4,FALSE)</f>
        <v>90853.441670450833</v>
      </c>
      <c r="G400" s="293"/>
      <c r="H400" s="295" t="s">
        <v>2</v>
      </c>
    </row>
    <row r="401" spans="1:8" ht="26.25" customHeight="1" x14ac:dyDescent="0.25">
      <c r="A401" s="286"/>
      <c r="B401" s="319" t="s">
        <v>500</v>
      </c>
      <c r="C401" s="319"/>
      <c r="D401" s="319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VLOOKUP(E402,IN_09_25!$B$8:$E$635,4,FALSE)</f>
        <v>6838.8640264915084</v>
      </c>
      <c r="G402" s="293"/>
      <c r="H402" s="295" t="s">
        <v>119</v>
      </c>
    </row>
    <row r="403" spans="1:8" ht="26.25" customHeight="1" x14ac:dyDescent="0.25">
      <c r="A403" s="286"/>
      <c r="B403" s="319" t="s">
        <v>498</v>
      </c>
      <c r="C403" s="319"/>
      <c r="D403" s="319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VLOOKUP(E404,IN_09_25!$B$8:$E$635,4,FALSE)</f>
        <v>23472.170330404959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VLOOKUP(E405,IN_09_25!$B$8:$E$635,4,FALSE)</f>
        <v>23003.605076429034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VLOOKUP(E406,IN_09_25!$B$8:$E$635,4,FALSE)</f>
        <v>2528.1533706546561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VLOOKUP(E407,IN_09_25!$B$8:$E$635,4,FALSE)</f>
        <v>14835.45184669976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VLOOKUP(E408,IN_09_25!$B$8:$E$635,4,FALSE)</f>
        <v>153459.71615638805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VLOOKUP(E409,IN_09_25!$B$8:$E$635,4,FALSE)</f>
        <v>3272.79392670676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VLOOKUP(E410,IN_09_25!$B$8:$E$635,4,FALSE)</f>
        <v>18283.016846035473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VLOOKUP(E411,IN_09_25!$B$8:$E$635,4,FALSE)</f>
        <v>9530.1254090641014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VLOOKUP(E412,IN_09_25!$B$8:$E$635,4,FALSE)</f>
        <v>147239.82036213961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VLOOKUP(E413,IN_09_25!$B$8:$E$635,4,FALSE)</f>
        <v>48531.907579669998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VLOOKUP(E414,IN_09_25!$B$8:$E$635,4,FALSE)</f>
        <v>54603.608724088866</v>
      </c>
      <c r="G414" s="293"/>
      <c r="H414" s="295" t="s">
        <v>2</v>
      </c>
    </row>
    <row r="415" spans="1:8" ht="15" customHeight="1" x14ac:dyDescent="0.25">
      <c r="A415" s="286"/>
      <c r="B415" s="319" t="s">
        <v>486</v>
      </c>
      <c r="C415" s="319"/>
      <c r="D415" s="319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VLOOKUP(E416,IN_09_25!$B$8:$E$635,4,FALSE)</f>
        <v>7097.2695055622489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VLOOKUP(E417,IN_09_25!$B$8:$E$635,4,FALSE)</f>
        <v>941.06285637123733</v>
      </c>
      <c r="G417" s="293"/>
      <c r="H417" s="295" t="s">
        <v>117</v>
      </c>
    </row>
    <row r="418" spans="1:8" ht="18" customHeight="1" x14ac:dyDescent="0.25">
      <c r="A418" s="320" t="s">
        <v>483</v>
      </c>
      <c r="B418" s="320"/>
      <c r="C418" s="320"/>
      <c r="D418" s="320"/>
      <c r="E418" s="319"/>
      <c r="F418" s="319"/>
      <c r="G418" s="319"/>
      <c r="H418" s="319"/>
    </row>
    <row r="419" spans="1:8" ht="15" customHeight="1" x14ac:dyDescent="0.25">
      <c r="A419" s="286"/>
      <c r="B419" s="319" t="s">
        <v>482</v>
      </c>
      <c r="C419" s="319"/>
      <c r="D419" s="319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VLOOKUP(E420,IN_09_25!$B$8:$E$635,4,FALSE)</f>
        <v>18596.349643249643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VLOOKUP(E421,IN_09_25!$B$8:$E$635,4,FALSE)</f>
        <v>14740.565920042372</v>
      </c>
      <c r="G421" s="293"/>
      <c r="H421" s="295" t="s">
        <v>2</v>
      </c>
    </row>
    <row r="422" spans="1:8" ht="26.25" customHeight="1" x14ac:dyDescent="0.25">
      <c r="A422" s="320" t="s">
        <v>479</v>
      </c>
      <c r="B422" s="320"/>
      <c r="C422" s="320"/>
      <c r="D422" s="320"/>
      <c r="E422" s="319"/>
      <c r="F422" s="319"/>
      <c r="G422" s="319"/>
      <c r="H422" s="319"/>
    </row>
    <row r="423" spans="1:8" ht="15" customHeight="1" x14ac:dyDescent="0.25">
      <c r="A423" s="286"/>
      <c r="B423" s="319" t="s">
        <v>478</v>
      </c>
      <c r="C423" s="319"/>
      <c r="D423" s="319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VLOOKUP(E424,IN_09_25!$B$8:$E$635,4,FALSE)</f>
        <v>23055.915374858989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VLOOKUP(E425,IN_09_25!$B$8:$E$635,4,FALSE)</f>
        <v>39591.259925965132</v>
      </c>
      <c r="G425" s="293"/>
      <c r="H425" s="295" t="s">
        <v>2</v>
      </c>
    </row>
    <row r="426" spans="1:8" ht="26.25" customHeight="1" x14ac:dyDescent="0.25">
      <c r="A426" s="286"/>
      <c r="B426" s="319" t="s">
        <v>475</v>
      </c>
      <c r="C426" s="319"/>
      <c r="D426" s="319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VLOOKUP(E427,IN_09_25!$B$8:$E$635,4,FALSE)</f>
        <v>35398.594028567502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VLOOKUP(E428,IN_09_25!$B$8:$E$635,4,FALSE)</f>
        <v>167193.93640674502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VLOOKUP(E429,IN_09_25!$B$8:$E$635,4,FALSE)</f>
        <v>174685.6527514738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VLOOKUP(E430,IN_09_25!$B$8:$E$635,4,FALSE)</f>
        <v>258419.99811883588</v>
      </c>
      <c r="G430" s="293"/>
      <c r="H430" s="295" t="s">
        <v>2</v>
      </c>
    </row>
    <row r="431" spans="1:8" ht="18" customHeight="1" x14ac:dyDescent="0.25">
      <c r="A431" s="320" t="s">
        <v>470</v>
      </c>
      <c r="B431" s="320"/>
      <c r="C431" s="320"/>
      <c r="D431" s="320"/>
      <c r="E431" s="319"/>
      <c r="F431" s="319"/>
      <c r="G431" s="319"/>
      <c r="H431" s="319"/>
    </row>
    <row r="432" spans="1:8" ht="15" customHeight="1" x14ac:dyDescent="0.25">
      <c r="A432" s="286"/>
      <c r="B432" s="319" t="s">
        <v>469</v>
      </c>
      <c r="C432" s="319"/>
      <c r="D432" s="319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VLOOKUP(E433,IN_09_25!$B$8:$E$635,4,FALSE)</f>
        <v>2819.6660676371685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VLOOKUP(E434,IN_09_25!$B$8:$E$635,4,FALSE)</f>
        <v>10910.731691327941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VLOOKUP(E435,IN_09_25!$B$8:$E$635,4,FALSE)</f>
        <v>18225.8327566199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VLOOKUP(E436,IN_09_25!$B$8:$E$635,4,FALSE)</f>
        <v>26466.862176094033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VLOOKUP(E437,IN_09_25!$B$8:$E$635,4,FALSE)</f>
        <v>42061.627713588234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VLOOKUP(E438,IN_09_25!$B$8:$E$635,4,FALSE)</f>
        <v>41478.839274040394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VLOOKUP(E439,IN_09_25!$B$8:$E$635,4,FALSE)</f>
        <v>61143.518064979515</v>
      </c>
      <c r="G439" s="293"/>
      <c r="H439" s="295" t="s">
        <v>4</v>
      </c>
    </row>
    <row r="440" spans="1:8" ht="15" customHeight="1" x14ac:dyDescent="0.25">
      <c r="A440" s="286"/>
      <c r="B440" s="319" t="s">
        <v>461</v>
      </c>
      <c r="C440" s="319"/>
      <c r="D440" s="319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VLOOKUP(E441,IN_09_25!$B$8:$E$635,4,FALSE)</f>
        <v>20282.343252593233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VLOOKUP(E442,IN_09_25!$B$8:$E$635,4,FALSE)</f>
        <v>30534.222776333005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VLOOKUP(E443,IN_09_25!$B$8:$E$635,4,FALSE)</f>
        <v>94871.332137748614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VLOOKUP(E444,IN_09_25!$B$8:$E$635,4,FALSE)</f>
        <v>22144.760551006271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VLOOKUP(E445,IN_09_25!$B$8:$E$635,4,FALSE)</f>
        <v>21096.594185078597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VLOOKUP(E446,IN_09_25!$B$8:$E$635,4,FALSE)</f>
        <v>6202.9515059509913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VLOOKUP(E447,IN_09_25!$B$8:$E$635,4,FALSE)</f>
        <v>8634.6216573090824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VLOOKUP(E448,IN_09_25!$B$8:$E$635,4,FALSE)</f>
        <v>8228.8447885045207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VLOOKUP(E449,IN_09_25!$B$8:$E$635,4,FALSE)</f>
        <v>11816.089446885338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VLOOKUP(E450,IN_09_25!$B$8:$E$635,4,FALSE)</f>
        <v>54994.207184023428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VLOOKUP(E451,IN_09_25!$B$8:$E$635,4,FALSE)</f>
        <v>60035.173143629952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VLOOKUP(E452,IN_09_25!$B$8:$E$635,4,FALSE)</f>
        <v>100652.10353861592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VLOOKUP(E453,IN_09_25!$B$8:$E$635,4,FALSE)</f>
        <v>122453.15018128612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VLOOKUP(E454,IN_09_25!$B$8:$E$635,4,FALSE)</f>
        <v>151786.5290739935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VLOOKUP(E455,IN_09_25!$B$8:$E$635,4,FALSE)</f>
        <v>247811.3891571085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VLOOKUP(E456,IN_09_25!$B$8:$E$635,4,FALSE)</f>
        <v>1972.5361150314613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VLOOKUP(E457,IN_09_25!$B$8:$E$635,4,FALSE)</f>
        <v>3027.451089049006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VLOOKUP(E458,IN_09_25!$B$8:$E$635,4,FALSE)</f>
        <v>1552.8233868889215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VLOOKUP(E459,IN_09_25!$B$8:$E$635,4,FALSE)</f>
        <v>2060.6278041625346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VLOOKUP(E460,IN_09_25!$B$8:$E$635,4,FALSE)</f>
        <v>1449.678824012391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VLOOKUP(E461,IN_09_25!$B$8:$E$635,4,FALSE)</f>
        <v>305.39822334178035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VLOOKUP(E462,IN_09_25!$B$8:$E$635,4,FALSE)</f>
        <v>470.81989031989531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VLOOKUP(E463,IN_09_25!$B$8:$E$635,4,FALSE)</f>
        <v>810.96877312095228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VLOOKUP(E464,IN_09_25!$B$8:$E$635,4,FALSE)</f>
        <v>1075.5702065989169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VLOOKUP(E465,IN_09_25!$B$8:$E$635,4,FALSE)</f>
        <v>15482.955851358032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VLOOKUP(E466,IN_09_25!$B$8:$E$635,4,FALSE)</f>
        <v>264.24516660250271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VLOOKUP(E467,IN_09_25!$B$8:$E$635,4,FALSE)</f>
        <v>357.16057998844178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VLOOKUP(E468,IN_09_25!$B$8:$E$635,4,FALSE)</f>
        <v>6899.0294301228141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VLOOKUP(E469,IN_09_25!$B$8:$E$635,4,FALSE)</f>
        <v>1249.5231272708111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VLOOKUP(E470,IN_09_25!$B$8:$E$635,4,FALSE)</f>
        <v>1993.8217101490688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VLOOKUP(E471,IN_09_25!$B$8:$E$635,4,FALSE)</f>
        <v>2224.8788743570899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VLOOKUP(E472,IN_09_25!$B$8:$E$635,4,FALSE)</f>
        <v>595.92201488565013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VLOOKUP(E473,IN_09_25!$B$8:$E$635,4,FALSE)</f>
        <v>912.4142637068519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VLOOKUP(E474,IN_09_25!$B$8:$E$635,4,FALSE)</f>
        <v>6884.6016675142637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VLOOKUP(E475,IN_09_25!$B$8:$E$635,4,FALSE)</f>
        <v>8811.5540655784334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VLOOKUP(E476,IN_09_25!$B$8:$E$635,4,FALSE)</f>
        <v>15373.677610696188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VLOOKUP(E477,IN_09_25!$B$8:$E$635,4,FALSE)</f>
        <v>4698.7439119656165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VLOOKUP(E478,IN_09_25!$B$8:$E$635,4,FALSE)</f>
        <v>10302.888281512178</v>
      </c>
      <c r="G478" s="293"/>
      <c r="H478" s="295" t="s">
        <v>2</v>
      </c>
    </row>
    <row r="479" spans="1:8" ht="15" customHeight="1" x14ac:dyDescent="0.25">
      <c r="A479" s="286"/>
      <c r="B479" s="319" t="s">
        <v>406</v>
      </c>
      <c r="C479" s="319"/>
      <c r="D479" s="319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VLOOKUP(E480,IN_09_25!$B$8:$E$635,4,FALSE)</f>
        <v>528272.2417778878</v>
      </c>
      <c r="G480" s="293"/>
      <c r="H480" s="295" t="s">
        <v>2</v>
      </c>
    </row>
    <row r="481" spans="1:8" ht="18" customHeight="1" x14ac:dyDescent="0.25">
      <c r="A481" s="320" t="s">
        <v>404</v>
      </c>
      <c r="B481" s="320"/>
      <c r="C481" s="320"/>
      <c r="D481" s="320"/>
      <c r="E481" s="319"/>
      <c r="F481" s="319"/>
      <c r="G481" s="319"/>
      <c r="H481" s="319"/>
    </row>
    <row r="482" spans="1:8" ht="15" customHeight="1" x14ac:dyDescent="0.25">
      <c r="A482" s="286"/>
      <c r="B482" s="319" t="s">
        <v>403</v>
      </c>
      <c r="C482" s="319"/>
      <c r="D482" s="319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VLOOKUP(E483,IN_09_25!$B$8:$E$635,4,FALSE)</f>
        <v>39194.813356578445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VLOOKUP(E484,IN_09_25!$B$8:$E$635,4,FALSE)</f>
        <v>543420.40466811927</v>
      </c>
      <c r="G484" s="293"/>
      <c r="H484" s="295" t="s">
        <v>4</v>
      </c>
    </row>
    <row r="485" spans="1:8" ht="15" customHeight="1" x14ac:dyDescent="0.25">
      <c r="A485" s="286"/>
      <c r="B485" s="319" t="s">
        <v>400</v>
      </c>
      <c r="C485" s="319"/>
      <c r="D485" s="319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VLOOKUP(E486,IN_09_25!$B$8:$E$635,4,FALSE)</f>
        <v>225513.02545540463</v>
      </c>
      <c r="G486" s="293"/>
      <c r="H486" s="295" t="s">
        <v>2</v>
      </c>
    </row>
    <row r="487" spans="1:8" ht="18" customHeight="1" x14ac:dyDescent="0.25">
      <c r="A487" s="320" t="s">
        <v>398</v>
      </c>
      <c r="B487" s="320"/>
      <c r="C487" s="320"/>
      <c r="D487" s="320"/>
      <c r="E487" s="319"/>
      <c r="F487" s="319"/>
      <c r="G487" s="319"/>
      <c r="H487" s="319"/>
    </row>
    <row r="488" spans="1:8" ht="26.25" customHeight="1" x14ac:dyDescent="0.25">
      <c r="A488" s="286"/>
      <c r="B488" s="319" t="s">
        <v>397</v>
      </c>
      <c r="C488" s="319"/>
      <c r="D488" s="319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VLOOKUP(E489,IN_09_25!$B$8:$E$635,4,FALSE)</f>
        <v>19637.742644064972</v>
      </c>
      <c r="G489" s="293"/>
      <c r="H489" s="295" t="s">
        <v>2</v>
      </c>
    </row>
    <row r="490" spans="1:8" ht="15" customHeight="1" x14ac:dyDescent="0.25">
      <c r="A490" s="286"/>
      <c r="B490" s="319" t="s">
        <v>395</v>
      </c>
      <c r="C490" s="319"/>
      <c r="D490" s="319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VLOOKUP(E491,IN_09_25!$B$8:$E$635,4,FALSE)</f>
        <v>3189625.0732209799</v>
      </c>
      <c r="G491" s="293"/>
      <c r="H491" s="295" t="s">
        <v>2</v>
      </c>
    </row>
    <row r="492" spans="1:8" ht="26.25" customHeight="1" x14ac:dyDescent="0.25">
      <c r="A492" s="286"/>
      <c r="B492" s="319" t="s">
        <v>2013</v>
      </c>
      <c r="C492" s="319"/>
      <c r="D492" s="319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VLOOKUP(E493,IN_09_25!$B$8:$E$635,4,FALSE)</f>
        <v>61302.966276689716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VLOOKUP(E494,IN_09_25!$B$8:$E$635,4,FALSE)</f>
        <v>6049.162263821413</v>
      </c>
      <c r="G494" s="293"/>
      <c r="H494" s="295" t="s">
        <v>4</v>
      </c>
    </row>
    <row r="495" spans="1:8" ht="26.25" customHeight="1" x14ac:dyDescent="0.25">
      <c r="A495" s="286"/>
      <c r="B495" s="319" t="s">
        <v>391</v>
      </c>
      <c r="C495" s="319"/>
      <c r="D495" s="319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VLOOKUP(E496,IN_09_25!$B$8:$E$635,4,FALSE)</f>
        <v>521409.49300259171</v>
      </c>
      <c r="G496" s="293"/>
      <c r="H496" s="295" t="s">
        <v>2</v>
      </c>
    </row>
    <row r="497" spans="1:8" ht="26.25" customHeight="1" x14ac:dyDescent="0.25">
      <c r="A497" s="286"/>
      <c r="B497" s="319" t="s">
        <v>389</v>
      </c>
      <c r="C497" s="319"/>
      <c r="D497" s="319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VLOOKUP(E498,IN_09_25!$B$8:$E$635,4,FALSE)</f>
        <v>3018016.3950373405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VLOOKUP(E499,IN_09_25!$B$8:$E$635,4,FALSE)</f>
        <v>2595335.6751134293</v>
      </c>
      <c r="G499" s="293"/>
      <c r="H499" s="295" t="s">
        <v>2</v>
      </c>
    </row>
    <row r="500" spans="1:8" ht="15" customHeight="1" x14ac:dyDescent="0.25">
      <c r="A500" s="286"/>
      <c r="B500" s="319" t="s">
        <v>386</v>
      </c>
      <c r="C500" s="319"/>
      <c r="D500" s="319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VLOOKUP(E501,IN_09_25!$B$8:$E$635,4,FALSE)</f>
        <v>18600.313158087381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VLOOKUP(E502,IN_09_25!$B$8:$E$635,4,FALSE)</f>
        <v>69552.865734120656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VLOOKUP(E503,IN_09_25!$B$8:$E$635,4,FALSE)</f>
        <v>34567.648269335841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VLOOKUP(E504,IN_09_25!$B$8:$E$635,4,FALSE)</f>
        <v>37834.290079519349</v>
      </c>
      <c r="G504" s="293"/>
      <c r="H504" s="295" t="s">
        <v>2</v>
      </c>
    </row>
    <row r="505" spans="1:8" ht="15" customHeight="1" x14ac:dyDescent="0.25">
      <c r="A505" s="286"/>
      <c r="B505" s="319" t="s">
        <v>381</v>
      </c>
      <c r="C505" s="319"/>
      <c r="D505" s="319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VLOOKUP(E506,IN_09_25!$B$8:$E$635,4,FALSE)</f>
        <v>734820.52227451396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VLOOKUP(E507,IN_09_25!$B$8:$E$635,4,FALSE)</f>
        <v>760925.74474583578</v>
      </c>
      <c r="G507" s="293"/>
      <c r="H507" s="295" t="s">
        <v>2</v>
      </c>
    </row>
    <row r="508" spans="1:8" ht="15" customHeight="1" x14ac:dyDescent="0.25">
      <c r="A508" s="286"/>
      <c r="B508" s="319" t="s">
        <v>378</v>
      </c>
      <c r="C508" s="319"/>
      <c r="D508" s="319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VLOOKUP(E509,IN_09_25!$B$8:$E$635,4,FALSE)</f>
        <v>152634.10578491658</v>
      </c>
      <c r="G509" s="293"/>
      <c r="H509" s="295" t="s">
        <v>2</v>
      </c>
    </row>
    <row r="510" spans="1:8" ht="15" customHeight="1" x14ac:dyDescent="0.25">
      <c r="A510" s="286"/>
      <c r="B510" s="319" t="s">
        <v>376</v>
      </c>
      <c r="C510" s="319"/>
      <c r="D510" s="319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VLOOKUP(E511,IN_09_25!$B$8:$E$635,4,FALSE)</f>
        <v>329098.36729104066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VLOOKUP(E512,IN_09_25!$B$8:$E$635,4,FALSE)</f>
        <v>29371.375443589895</v>
      </c>
      <c r="G512" s="293"/>
      <c r="H512" s="295" t="s">
        <v>2</v>
      </c>
    </row>
    <row r="513" spans="1:8" ht="26.25" customHeight="1" x14ac:dyDescent="0.25">
      <c r="A513" s="286"/>
      <c r="B513" s="319" t="s">
        <v>374</v>
      </c>
      <c r="C513" s="319"/>
      <c r="D513" s="319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VLOOKUP(E514,IN_09_25!$B$8:$E$635,4,FALSE)</f>
        <v>26139.548163691903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VLOOKUP(E515,IN_09_25!$B$8:$E$635,4,FALSE)</f>
        <v>61291.481587336035</v>
      </c>
      <c r="G515" s="293"/>
      <c r="H515" s="295" t="s">
        <v>2</v>
      </c>
    </row>
    <row r="516" spans="1:8" ht="26.25" customHeight="1" x14ac:dyDescent="0.25">
      <c r="A516" s="286"/>
      <c r="B516" s="319" t="s">
        <v>370</v>
      </c>
      <c r="C516" s="319"/>
      <c r="D516" s="319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VLOOKUP(E517,IN_09_25!$B$8:$E$635,4,FALSE)</f>
        <v>84324.288295668492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VLOOKUP(E518,IN_09_25!$B$8:$E$635,4,FALSE)</f>
        <v>178387.80758742389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VLOOKUP(E519,IN_09_25!$B$8:$E$635,4,FALSE)</f>
        <v>2346.1975779049276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VLOOKUP(E520,IN_09_25!$B$8:$E$635,4,FALSE)</f>
        <v>17175.369040083227</v>
      </c>
      <c r="G520" s="293"/>
      <c r="H520" s="295" t="s">
        <v>2</v>
      </c>
    </row>
    <row r="521" spans="1:8" ht="15" customHeight="1" x14ac:dyDescent="0.25">
      <c r="A521" s="286"/>
      <c r="B521" s="319" t="s">
        <v>365</v>
      </c>
      <c r="C521" s="319"/>
      <c r="D521" s="319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VLOOKUP(E522,IN_09_25!$B$8:$E$635,4,FALSE)</f>
        <v>58741.056957426015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VLOOKUP(E523,IN_09_25!$B$8:$E$635,4,FALSE)</f>
        <v>37676.017988887572</v>
      </c>
      <c r="G523" s="293"/>
      <c r="H523" s="295" t="s">
        <v>2</v>
      </c>
    </row>
    <row r="524" spans="1:8" ht="15" customHeight="1" x14ac:dyDescent="0.25">
      <c r="A524" s="286"/>
      <c r="B524" s="319" t="s">
        <v>362</v>
      </c>
      <c r="C524" s="319"/>
      <c r="D524" s="319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VLOOKUP(E525,IN_09_25!$B$8:$E$635,4,FALSE)</f>
        <v>158421.98014383536</v>
      </c>
      <c r="G525" s="293"/>
      <c r="H525" s="295" t="s">
        <v>2</v>
      </c>
    </row>
    <row r="526" spans="1:8" ht="15" customHeight="1" x14ac:dyDescent="0.25">
      <c r="A526" s="286"/>
      <c r="B526" s="319" t="s">
        <v>360</v>
      </c>
      <c r="C526" s="319"/>
      <c r="D526" s="319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VLOOKUP(E527,IN_09_25!$B$8:$E$635,4,FALSE)</f>
        <v>30321693.555205397</v>
      </c>
      <c r="G527" s="293"/>
      <c r="H527" s="295" t="s">
        <v>2</v>
      </c>
    </row>
    <row r="528" spans="1:8" ht="26.25" customHeight="1" x14ac:dyDescent="0.25">
      <c r="A528" s="320" t="s">
        <v>358</v>
      </c>
      <c r="B528" s="320"/>
      <c r="C528" s="320"/>
      <c r="D528" s="320"/>
      <c r="E528" s="319"/>
      <c r="F528" s="319"/>
      <c r="G528" s="319"/>
      <c r="H528" s="319"/>
    </row>
    <row r="529" spans="1:8" ht="15" customHeight="1" x14ac:dyDescent="0.25">
      <c r="A529" s="286"/>
      <c r="B529" s="319" t="s">
        <v>357</v>
      </c>
      <c r="C529" s="319"/>
      <c r="D529" s="319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VLOOKUP(E530,IN_09_25!$B$8:$E$635,4,FALSE)</f>
        <v>22933.845518989612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VLOOKUP(E531,IN_09_25!$B$8:$E$635,4,FALSE)</f>
        <v>23601.821602066993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VLOOKUP(E532,IN_09_25!$B$8:$E$635,4,FALSE)</f>
        <v>67547.927389832112</v>
      </c>
      <c r="G532" s="293"/>
      <c r="H532" s="295" t="s">
        <v>2</v>
      </c>
    </row>
    <row r="533" spans="1:8" ht="26.25" customHeight="1" x14ac:dyDescent="0.25">
      <c r="A533" s="286"/>
      <c r="B533" s="319" t="s">
        <v>353</v>
      </c>
      <c r="C533" s="319"/>
      <c r="D533" s="319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VLOOKUP(E534,IN_09_25!$B$8:$E$635,4,FALSE)</f>
        <v>48928.813442898201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VLOOKUP(E535,IN_09_25!$B$8:$E$635,4,FALSE)</f>
        <v>43427.224229920939</v>
      </c>
      <c r="G535" s="293"/>
      <c r="H535" s="295" t="s">
        <v>2</v>
      </c>
    </row>
    <row r="536" spans="1:8" ht="26.25" customHeight="1" x14ac:dyDescent="0.25">
      <c r="A536" s="286"/>
      <c r="B536" s="319" t="s">
        <v>350</v>
      </c>
      <c r="C536" s="319"/>
      <c r="D536" s="319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VLOOKUP(E537,IN_09_25!$B$8:$E$635,4,FALSE)</f>
        <v>2567.7644578210479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VLOOKUP(E538,IN_09_25!$B$8:$E$635,4,FALSE)</f>
        <v>10945.929053650534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VLOOKUP(E539,IN_09_25!$B$8:$E$635,4,FALSE)</f>
        <v>17187.363463806803</v>
      </c>
      <c r="G539" s="293"/>
      <c r="H539" s="295" t="s">
        <v>4</v>
      </c>
    </row>
    <row r="540" spans="1:8" ht="26.25" customHeight="1" x14ac:dyDescent="0.25">
      <c r="A540" s="320" t="s">
        <v>346</v>
      </c>
      <c r="B540" s="320"/>
      <c r="C540" s="320"/>
      <c r="D540" s="320"/>
      <c r="E540" s="319"/>
      <c r="F540" s="319"/>
      <c r="G540" s="319"/>
      <c r="H540" s="319"/>
    </row>
    <row r="541" spans="1:8" ht="15" customHeight="1" x14ac:dyDescent="0.25">
      <c r="A541" s="286"/>
      <c r="B541" s="319" t="s">
        <v>345</v>
      </c>
      <c r="C541" s="319"/>
      <c r="D541" s="319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VLOOKUP(E542,IN_09_25!$B$8:$E$635,4,FALSE)</f>
        <v>14080.541797530226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VLOOKUP(E543,IN_09_25!$B$8:$E$635,4,FALSE)</f>
        <v>17022.84111177169</v>
      </c>
      <c r="G543" s="293"/>
      <c r="H543" s="295" t="s">
        <v>3</v>
      </c>
    </row>
    <row r="544" spans="1:8" ht="15" customHeight="1" x14ac:dyDescent="0.25">
      <c r="A544" s="286"/>
      <c r="B544" s="319" t="s">
        <v>342</v>
      </c>
      <c r="C544" s="319"/>
      <c r="D544" s="319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VLOOKUP(E545,IN_09_25!$B$8:$E$635,4,FALSE)</f>
        <v>64101.606294061487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VLOOKUP(E546,IN_09_25!$B$8:$E$635,4,FALSE)</f>
        <v>74046.900968763657</v>
      </c>
      <c r="G546" s="293"/>
      <c r="H546" s="295" t="s">
        <v>1</v>
      </c>
    </row>
    <row r="547" spans="1:8" ht="26.25" customHeight="1" x14ac:dyDescent="0.25">
      <c r="A547" s="286"/>
      <c r="B547" s="319" t="s">
        <v>340</v>
      </c>
      <c r="C547" s="319"/>
      <c r="D547" s="319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VLOOKUP(E548,IN_09_25!$B$8:$E$635,4,FALSE)</f>
        <v>135273.37463512828</v>
      </c>
      <c r="G548" s="293"/>
      <c r="H548" s="295" t="s">
        <v>2</v>
      </c>
    </row>
    <row r="549" spans="1:8" ht="15" customHeight="1" x14ac:dyDescent="0.25">
      <c r="A549" s="286"/>
      <c r="B549" s="319" t="s">
        <v>338</v>
      </c>
      <c r="C549" s="319"/>
      <c r="D549" s="319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VLOOKUP(E550,IN_09_25!$B$8:$E$635,4,FALSE)</f>
        <v>209.92351018310032</v>
      </c>
      <c r="G550" s="293"/>
      <c r="H550" s="295" t="s">
        <v>336</v>
      </c>
    </row>
    <row r="551" spans="1:8" ht="26.25" customHeight="1" x14ac:dyDescent="0.25">
      <c r="A551" s="286"/>
      <c r="B551" s="319" t="s">
        <v>335</v>
      </c>
      <c r="C551" s="319"/>
      <c r="D551" s="319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VLOOKUP(E552,IN_09_25!$B$8:$E$635,4,FALSE)</f>
        <v>4249016.854606553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VLOOKUP(E553,IN_09_25!$B$8:$E$635,4,FALSE)</f>
        <v>3308909.122804462</v>
      </c>
      <c r="G553" s="293"/>
      <c r="H553" s="295" t="s">
        <v>311</v>
      </c>
    </row>
    <row r="554" spans="1:8" ht="15" customHeight="1" x14ac:dyDescent="0.25">
      <c r="A554" s="286"/>
      <c r="B554" s="319" t="s">
        <v>332</v>
      </c>
      <c r="C554" s="319"/>
      <c r="D554" s="319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VLOOKUP(E555,IN_09_25!$B$8:$E$635,4,FALSE)</f>
        <v>4481822.3546348857</v>
      </c>
      <c r="G555" s="293"/>
      <c r="H555" s="295" t="s">
        <v>311</v>
      </c>
    </row>
    <row r="556" spans="1:8" ht="15" customHeight="1" x14ac:dyDescent="0.25">
      <c r="A556" s="286"/>
      <c r="B556" s="319" t="s">
        <v>330</v>
      </c>
      <c r="C556" s="319"/>
      <c r="D556" s="319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VLOOKUP(E557,IN_09_25!$B$8:$E$635,4,FALSE)</f>
        <v>1557548.9692179086</v>
      </c>
      <c r="G557" s="293"/>
      <c r="H557" s="295" t="s">
        <v>3</v>
      </c>
    </row>
    <row r="558" spans="1:8" ht="15" customHeight="1" x14ac:dyDescent="0.25">
      <c r="A558" s="286"/>
      <c r="B558" s="319" t="s">
        <v>328</v>
      </c>
      <c r="C558" s="319"/>
      <c r="D558" s="319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VLOOKUP(E559,IN_09_25!$B$8:$E$635,4,FALSE)</f>
        <v>13235107.139810586</v>
      </c>
      <c r="G559" s="293"/>
      <c r="H559" s="295" t="s">
        <v>2</v>
      </c>
    </row>
    <row r="560" spans="1:8" ht="15" customHeight="1" x14ac:dyDescent="0.25">
      <c r="A560" s="286"/>
      <c r="B560" s="319" t="s">
        <v>326</v>
      </c>
      <c r="C560" s="319"/>
      <c r="D560" s="319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VLOOKUP(E561,IN_09_25!$B$8:$E$635,4,FALSE)</f>
        <v>906400.98766685335</v>
      </c>
      <c r="G561" s="293"/>
      <c r="H561" s="295" t="s">
        <v>2</v>
      </c>
    </row>
    <row r="562" spans="1:8" ht="26.25" customHeight="1" x14ac:dyDescent="0.25">
      <c r="A562" s="286"/>
      <c r="B562" s="319" t="s">
        <v>324</v>
      </c>
      <c r="C562" s="319"/>
      <c r="D562" s="319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VLOOKUP(E563,IN_09_25!$B$8:$E$635,4,FALSE)</f>
        <v>2254010.9587163208</v>
      </c>
      <c r="G563" s="293"/>
      <c r="H563" s="295" t="s">
        <v>311</v>
      </c>
    </row>
    <row r="564" spans="1:8" ht="26.25" customHeight="1" x14ac:dyDescent="0.25">
      <c r="A564" s="286"/>
      <c r="B564" s="319" t="s">
        <v>322</v>
      </c>
      <c r="C564" s="319"/>
      <c r="D564" s="319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VLOOKUP(E565,IN_09_25!$B$8:$E$635,4,FALSE)</f>
        <v>706891.81734309392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VLOOKUP(E566,IN_09_25!$B$8:$E$635,4,FALSE)</f>
        <v>969203.84721609205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VLOOKUP(E567,IN_09_25!$B$8:$E$635,4,FALSE)</f>
        <v>1143115.8318389757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VLOOKUP(E568,IN_09_25!$B$8:$E$635,4,FALSE)</f>
        <v>293186.79750532011</v>
      </c>
      <c r="G568" s="293"/>
      <c r="H568" s="295" t="s">
        <v>2</v>
      </c>
    </row>
    <row r="569" spans="1:8" ht="15" customHeight="1" x14ac:dyDescent="0.25">
      <c r="A569" s="286"/>
      <c r="B569" s="319" t="s">
        <v>317</v>
      </c>
      <c r="C569" s="319"/>
      <c r="D569" s="319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VLOOKUP(E570,IN_09_25!$B$8:$E$635,4,FALSE)</f>
        <v>3969885.8314349619</v>
      </c>
      <c r="G570" s="293"/>
      <c r="H570" s="295" t="s">
        <v>4</v>
      </c>
    </row>
    <row r="571" spans="1:8" ht="15" customHeight="1" x14ac:dyDescent="0.25">
      <c r="A571" s="286"/>
      <c r="B571" s="319" t="s">
        <v>315</v>
      </c>
      <c r="C571" s="319"/>
      <c r="D571" s="319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VLOOKUP(E572,IN_09_25!$B$8:$E$635,4,FALSE)</f>
        <v>4233.5082741780416</v>
      </c>
      <c r="G572" s="293"/>
      <c r="H572" s="295" t="s">
        <v>3</v>
      </c>
    </row>
    <row r="573" spans="1:8" ht="15" customHeight="1" x14ac:dyDescent="0.25">
      <c r="A573" s="286"/>
      <c r="B573" s="319" t="s">
        <v>313</v>
      </c>
      <c r="C573" s="319"/>
      <c r="D573" s="319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VLOOKUP(E574,IN_09_25!$B$8:$E$635,4,FALSE)</f>
        <v>3927877.3762273132</v>
      </c>
      <c r="G574" s="293"/>
      <c r="H574" s="295" t="s">
        <v>311</v>
      </c>
    </row>
    <row r="575" spans="1:8" ht="15" customHeight="1" x14ac:dyDescent="0.25">
      <c r="A575" s="286"/>
      <c r="B575" s="319" t="s">
        <v>2014</v>
      </c>
      <c r="C575" s="319"/>
      <c r="D575" s="319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VLOOKUP(E576,IN_09_25!$B$8:$E$635,4,FALSE)</f>
        <v>18747.026800724674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VLOOKUP(E577,IN_09_25!$B$8:$E$635,4,FALSE)</f>
        <v>4560.892686697458</v>
      </c>
      <c r="G577" s="293"/>
      <c r="H577" s="295" t="s">
        <v>117</v>
      </c>
    </row>
    <row r="578" spans="1:8" ht="15" customHeight="1" x14ac:dyDescent="0.25">
      <c r="A578" s="286"/>
      <c r="B578" s="319" t="s">
        <v>308</v>
      </c>
      <c r="C578" s="319"/>
      <c r="D578" s="319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VLOOKUP(E579,IN_09_25!$B$8:$E$635,4,FALSE)</f>
        <v>38146446.37069118</v>
      </c>
      <c r="G579" s="293"/>
      <c r="H579" s="295" t="s">
        <v>2</v>
      </c>
    </row>
    <row r="580" spans="1:8" ht="15" customHeight="1" x14ac:dyDescent="0.25">
      <c r="A580" s="286"/>
      <c r="B580" s="319" t="s">
        <v>306</v>
      </c>
      <c r="C580" s="319"/>
      <c r="D580" s="319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VLOOKUP(E581,IN_09_25!$B$8:$E$635,4,FALSE)</f>
        <v>203520.97396717354</v>
      </c>
      <c r="G581" s="293"/>
      <c r="H581" s="295" t="s">
        <v>2</v>
      </c>
    </row>
    <row r="582" spans="1:8" ht="18" customHeight="1" x14ac:dyDescent="0.25">
      <c r="A582" s="320" t="s">
        <v>304</v>
      </c>
      <c r="B582" s="320"/>
      <c r="C582" s="320"/>
      <c r="D582" s="320"/>
      <c r="E582" s="319"/>
      <c r="F582" s="319"/>
      <c r="G582" s="319"/>
      <c r="H582" s="319"/>
    </row>
    <row r="583" spans="1:8" ht="26.25" customHeight="1" x14ac:dyDescent="0.25">
      <c r="A583" s="286"/>
      <c r="B583" s="319" t="s">
        <v>2015</v>
      </c>
      <c r="C583" s="319"/>
      <c r="D583" s="319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VLOOKUP(E584,IN_09_25!$B$8:$E$635,4,FALSE)</f>
        <v>115729.71850890412</v>
      </c>
      <c r="G584" s="293"/>
      <c r="H584" s="295" t="s">
        <v>2</v>
      </c>
    </row>
    <row r="585" spans="1:8" ht="15" customHeight="1" x14ac:dyDescent="0.25">
      <c r="A585" s="286"/>
      <c r="B585" s="319" t="s">
        <v>302</v>
      </c>
      <c r="C585" s="319"/>
      <c r="D585" s="319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VLOOKUP(E586,IN_09_25!$B$8:$E$635,4,FALSE)</f>
        <v>11024.684354956984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VLOOKUP(E587,IN_09_25!$B$8:$E$635,4,FALSE)</f>
        <v>10811.828189334903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VLOOKUP(E588,IN_09_25!$B$8:$E$635,4,FALSE)</f>
        <v>11405.678543990905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VLOOKUP(E589,IN_09_25!$B$8:$E$635,4,FALSE)</f>
        <v>12846.118914721726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VLOOKUP(E590,IN_09_25!$B$8:$E$635,4,FALSE)</f>
        <v>3040.9830327755003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VLOOKUP(E591,IN_09_25!$B$8:$E$635,4,FALSE)</f>
        <v>2589.0399211105723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VLOOKUP(E592,IN_09_25!$B$8:$E$635,4,FALSE)</f>
        <v>2126.3651492035829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VLOOKUP(E593,IN_09_25!$B$8:$E$635,4,FALSE)</f>
        <v>2208.7593117834299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VLOOKUP(E594,IN_09_25!$B$8:$E$635,4,FALSE)</f>
        <v>4177.050834180618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VLOOKUP(E595,IN_09_25!$B$8:$E$635,4,FALSE)</f>
        <v>1560.5747228012065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VLOOKUP(E596,IN_09_25!$B$8:$E$635,4,FALSE)</f>
        <v>3527.3766694856868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VLOOKUP(E597,IN_09_25!$B$8:$E$635,4,FALSE)</f>
        <v>3394.9655447686696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VLOOKUP(E598,IN_09_25!$B$8:$E$635,4,FALSE)</f>
        <v>4028.4637124145211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VLOOKUP(E599,IN_09_25!$B$8:$E$635,4,FALSE)</f>
        <v>10162.073705540837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VLOOKUP(E600,IN_09_25!$B$8:$E$635,4,FALSE)</f>
        <v>9297.6669602284037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VLOOKUP(E601,IN_09_25!$B$8:$E$635,4,FALSE)</f>
        <v>11443.110733910373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VLOOKUP(E602,IN_09_25!$B$8:$E$635,4,FALSE)</f>
        <v>11939.172040174764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VLOOKUP(E603,IN_09_25!$B$8:$E$635,4,FALSE)</f>
        <v>19241.227886487784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VLOOKUP(E604,IN_09_25!$B$8:$E$635,4,FALSE)</f>
        <v>262.53569675899695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VLOOKUP(E605,IN_09_25!$B$8:$E$635,4,FALSE)</f>
        <v>778.87955015301895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VLOOKUP(E606,IN_09_25!$B$8:$E$635,4,FALSE)</f>
        <v>5744.3141143941557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VLOOKUP(E607,IN_09_25!$B$8:$E$635,4,FALSE)</f>
        <v>646466.34520591621</v>
      </c>
      <c r="G607" s="293"/>
      <c r="H607" s="295" t="s">
        <v>4</v>
      </c>
    </row>
    <row r="608" spans="1:8" ht="15" customHeight="1" x14ac:dyDescent="0.25">
      <c r="A608" s="286"/>
      <c r="B608" s="319" t="s">
        <v>279</v>
      </c>
      <c r="C608" s="319"/>
      <c r="D608" s="319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VLOOKUP(E609,IN_09_25!$B$8:$E$635,4,FALSE)</f>
        <v>19107.328224067605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VLOOKUP(E610,IN_09_25!$B$8:$E$635,4,FALSE)</f>
        <v>14397.403122481277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VLOOKUP(E611,IN_09_25!$B$8:$E$635,4,FALSE)</f>
        <v>6310.0824983906205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VLOOKUP(E612,IN_09_25!$B$8:$E$635,4,FALSE)</f>
        <v>7614.485405222973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VLOOKUP(E613,IN_09_25!$B$8:$E$635,4,FALSE)</f>
        <v>22378.869268848131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VLOOKUP(E614,IN_09_25!$B$8:$E$635,4,FALSE)</f>
        <v>103965.74979250156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VLOOKUP(E615,IN_09_25!$B$8:$E$635,4,FALSE)</f>
        <v>128398.97935315098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VLOOKUP(E616,IN_09_25!$B$8:$E$635,4,FALSE)</f>
        <v>8671.0842052395092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VLOOKUP(E617,IN_09_25!$B$8:$E$635,4,FALSE)</f>
        <v>26933.00383168312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VLOOKUP(E618,IN_09_25!$B$8:$E$635,4,FALSE)</f>
        <v>16124.032687619931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VLOOKUP(E619,IN_09_25!$B$8:$E$635,4,FALSE)</f>
        <v>14985.417906741577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VLOOKUP(E620,IN_09_25!$B$8:$E$635,4,FALSE)</f>
        <v>5599.7302593623708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VLOOKUP(E621,IN_09_25!$B$8:$E$635,4,FALSE)</f>
        <v>1914.6947690269412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VLOOKUP(E622,IN_09_25!$B$8:$E$635,4,FALSE)</f>
        <v>31249.063224071357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VLOOKUP(E623,IN_09_25!$B$8:$E$635,4,FALSE)</f>
        <v>451.14006334951114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VLOOKUP(E624,IN_09_25!$B$8:$E$635,4,FALSE)</f>
        <v>3171.4288114055212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VLOOKUP(E625,IN_09_25!$B$8:$E$635,4,FALSE)</f>
        <v>53757.982194214128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VLOOKUP(E626,IN_09_25!$B$8:$E$635,4,FALSE)</f>
        <v>1498.5735694841469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VLOOKUP(E627,IN_09_25!$B$8:$E$635,4,FALSE)</f>
        <v>11188.996267132252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VLOOKUP(E628,IN_09_25!$B$8:$E$635,4,FALSE)</f>
        <v>38699.591954506264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VLOOKUP(E629,IN_09_25!$B$8:$E$635,4,FALSE)</f>
        <v>213.6501608601026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VLOOKUP(E630,IN_09_25!$B$8:$E$635,4,FALSE)</f>
        <v>253.11214300566442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VLOOKUP(E631,IN_09_25!$B$8:$E$635,4,FALSE)</f>
        <v>1002.7942450732302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VLOOKUP(E632,IN_09_25!$B$8:$E$635,4,FALSE)</f>
        <v>658.32249441092699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VLOOKUP(E633,IN_09_25!$B$8:$E$635,4,FALSE)</f>
        <v>2049.4965280597448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VLOOKUP(E634,IN_09_25!$B$8:$E$635,4,FALSE)</f>
        <v>5638.5750310669073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VLOOKUP(E635,IN_09_25!$B$8:$E$635,4,FALSE)</f>
        <v>2915.9946390099753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VLOOKUP(E636,IN_09_25!$B$8:$E$635,4,FALSE)</f>
        <v>4199.4620914980587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VLOOKUP(E637,IN_09_25!$B$8:$E$635,4,FALSE)</f>
        <v>6455.9105305451158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VLOOKUP(E638,IN_09_25!$B$8:$E$635,4,FALSE)</f>
        <v>13969.284097231137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VLOOKUP(E639,IN_09_25!$B$8:$E$635,4,FALSE)</f>
        <v>1032.9222138481721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VLOOKUP(E640,IN_09_25!$B$8:$E$635,4,FALSE)</f>
        <v>7919.1568041383671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VLOOKUP(E641,IN_09_25!$B$8:$E$635,4,FALSE)</f>
        <v>10882.045824678147</v>
      </c>
      <c r="G641" s="293"/>
      <c r="H641" s="295" t="s">
        <v>2</v>
      </c>
    </row>
    <row r="642" spans="1:8" ht="15" customHeight="1" x14ac:dyDescent="0.25">
      <c r="A642" s="286"/>
      <c r="B642" s="319" t="s">
        <v>246</v>
      </c>
      <c r="C642" s="319"/>
      <c r="D642" s="319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VLOOKUP(E643,IN_09_25!$B$8:$E$635,4,FALSE)</f>
        <v>42259.225097919305</v>
      </c>
      <c r="G643" s="293"/>
      <c r="H643" s="295" t="s">
        <v>2</v>
      </c>
    </row>
    <row r="644" spans="1:8" ht="15" customHeight="1" x14ac:dyDescent="0.25">
      <c r="A644" s="286"/>
      <c r="B644" s="319" t="s">
        <v>244</v>
      </c>
      <c r="C644" s="319"/>
      <c r="D644" s="319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VLOOKUP(E645,IN_09_25!$B$8:$E$635,4,FALSE)</f>
        <v>129212.45245914246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VLOOKUP(E646,IN_09_25!$B$8:$E$635,4,FALSE)</f>
        <v>10375.544237874909</v>
      </c>
      <c r="G646" s="293"/>
      <c r="H646" s="295" t="s">
        <v>2</v>
      </c>
    </row>
    <row r="647" spans="1:8" ht="15" customHeight="1" x14ac:dyDescent="0.25">
      <c r="A647" s="286"/>
      <c r="B647" s="319" t="s">
        <v>242</v>
      </c>
      <c r="C647" s="319"/>
      <c r="D647" s="319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VLOOKUP(E648,IN_09_25!$B$8:$E$635,4,FALSE)</f>
        <v>163175.50572727705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VLOOKUP(E649,IN_09_25!$B$8:$E$635,4,FALSE)</f>
        <v>148013.94146817544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VLOOKUP(E650,IN_09_25!$B$8:$E$635,4,FALSE)</f>
        <v>117334.07844503548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VLOOKUP(E651,IN_09_25!$B$8:$E$635,4,FALSE)</f>
        <v>256759.35144235712</v>
      </c>
      <c r="G651" s="293"/>
      <c r="H651" s="295" t="s">
        <v>2</v>
      </c>
    </row>
    <row r="652" spans="1:8" ht="15" customHeight="1" x14ac:dyDescent="0.25">
      <c r="A652" s="286"/>
      <c r="B652" s="319" t="s">
        <v>237</v>
      </c>
      <c r="C652" s="319"/>
      <c r="D652" s="319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VLOOKUP(E653,IN_09_25!$B$8:$E$635,4,FALSE)</f>
        <v>90427.5700357569</v>
      </c>
      <c r="G653" s="293"/>
      <c r="H653" s="295" t="s">
        <v>2</v>
      </c>
    </row>
    <row r="654" spans="1:8" ht="15" customHeight="1" x14ac:dyDescent="0.25">
      <c r="A654" s="286"/>
      <c r="B654" s="319" t="s">
        <v>235</v>
      </c>
      <c r="C654" s="319"/>
      <c r="D654" s="319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VLOOKUP(E655,IN_09_25!$B$8:$E$635,4,FALSE)</f>
        <v>11362.698337594997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VLOOKUP(E656,IN_09_25!$B$8:$E$635,4,FALSE)</f>
        <v>12246.704090647119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VLOOKUP(E657,IN_09_25!$B$8:$E$635,4,FALSE)</f>
        <v>14377.60233311021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VLOOKUP(E658,IN_09_25!$B$8:$E$635,4,FALSE)</f>
        <v>17534.685634633854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VLOOKUP(E659,IN_09_25!$B$8:$E$635,4,FALSE)</f>
        <v>19373.358898491842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VLOOKUP(E660,IN_09_25!$B$8:$E$635,4,FALSE)</f>
        <v>11545.955996814975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VLOOKUP(E661,IN_09_25!$B$8:$E$635,4,FALSE)</f>
        <v>27557.117427149336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VLOOKUP(E662,IN_09_25!$B$8:$E$635,4,FALSE)</f>
        <v>9347.5257629700773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VLOOKUP(E663,IN_09_25!$B$8:$E$635,4,FALSE)</f>
        <v>19330.180580468328</v>
      </c>
      <c r="G663" s="293"/>
      <c r="H663" s="295" t="s">
        <v>2</v>
      </c>
    </row>
    <row r="664" spans="1:8" ht="15" customHeight="1" x14ac:dyDescent="0.25">
      <c r="A664" s="286"/>
      <c r="B664" s="319" t="s">
        <v>225</v>
      </c>
      <c r="C664" s="319"/>
      <c r="D664" s="319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VLOOKUP(E665,IN_09_25!$B$8:$E$635,4,FALSE)</f>
        <v>127951.47505042738</v>
      </c>
      <c r="G665" s="293"/>
      <c r="H665" s="295" t="s">
        <v>2</v>
      </c>
    </row>
    <row r="666" spans="1:8" ht="15" customHeight="1" x14ac:dyDescent="0.25">
      <c r="A666" s="286"/>
      <c r="B666" s="319" t="s">
        <v>223</v>
      </c>
      <c r="C666" s="319"/>
      <c r="D666" s="319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VLOOKUP(E667,IN_09_25!$B$8:$E$635,4,FALSE)</f>
        <v>234716.23078708575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VLOOKUP(E668,IN_09_25!$B$8:$E$635,4,FALSE)</f>
        <v>449188.21342601645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VLOOKUP(E669,IN_09_25!$B$8:$E$635,4,FALSE)</f>
        <v>2585021.9592101783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VLOOKUP(E670,IN_09_25!$B$8:$E$635,4,FALSE)</f>
        <v>3261689.4720622557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VLOOKUP(E671,IN_09_25!$B$8:$E$635,4,FALSE)</f>
        <v>4081.0983764677176</v>
      </c>
      <c r="G671" s="293"/>
      <c r="H671" s="295" t="s">
        <v>3</v>
      </c>
    </row>
    <row r="672" spans="1:8" ht="15" customHeight="1" x14ac:dyDescent="0.25">
      <c r="A672" s="286"/>
      <c r="B672" s="319" t="s">
        <v>217</v>
      </c>
      <c r="C672" s="319"/>
      <c r="D672" s="319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VLOOKUP(E673,IN_09_25!$B$8:$E$635,4,FALSE)</f>
        <v>117907.48634669528</v>
      </c>
      <c r="G673" s="293"/>
      <c r="H673" s="295" t="s">
        <v>2</v>
      </c>
    </row>
    <row r="674" spans="1:8" ht="15" customHeight="1" x14ac:dyDescent="0.25">
      <c r="A674" s="286"/>
      <c r="B674" s="319" t="s">
        <v>215</v>
      </c>
      <c r="C674" s="319"/>
      <c r="D674" s="319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VLOOKUP(E675,IN_09_25!$B$8:$E$635,4,FALSE)</f>
        <v>70916.893561193094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VLOOKUP(E676,IN_09_25!$B$8:$E$635,4,FALSE)</f>
        <v>9065.4122106254035</v>
      </c>
      <c r="G676" s="293"/>
      <c r="H676" s="295" t="s">
        <v>2</v>
      </c>
    </row>
    <row r="677" spans="1:8" ht="15" customHeight="1" x14ac:dyDescent="0.25">
      <c r="A677" s="286"/>
      <c r="B677" s="319" t="s">
        <v>212</v>
      </c>
      <c r="C677" s="319"/>
      <c r="D677" s="319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VLOOKUP(E678,IN_09_25!$B$8:$E$635,4,FALSE)</f>
        <v>168043.65761822872</v>
      </c>
      <c r="G678" s="293"/>
      <c r="H678" s="295" t="s">
        <v>2</v>
      </c>
    </row>
    <row r="679" spans="1:8" ht="18" customHeight="1" x14ac:dyDescent="0.25">
      <c r="A679" s="320" t="s">
        <v>210</v>
      </c>
      <c r="B679" s="320"/>
      <c r="C679" s="320"/>
      <c r="D679" s="320"/>
      <c r="E679" s="319"/>
      <c r="F679" s="319"/>
      <c r="G679" s="319"/>
      <c r="H679" s="319"/>
    </row>
    <row r="680" spans="1:8" ht="26.25" customHeight="1" x14ac:dyDescent="0.25">
      <c r="A680" s="286"/>
      <c r="B680" s="319" t="s">
        <v>209</v>
      </c>
      <c r="C680" s="319"/>
      <c r="D680" s="319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VLOOKUP(E681,IN_09_25!$B$8:$E$635,4,FALSE)</f>
        <v>4510.0642176622387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VLOOKUP(E682,IN_09_25!$B$8:$E$635,4,FALSE)</f>
        <v>4806.0371172254027</v>
      </c>
      <c r="G682" s="293"/>
      <c r="H682" s="295" t="s">
        <v>3</v>
      </c>
    </row>
    <row r="683" spans="1:8" ht="26.25" customHeight="1" x14ac:dyDescent="0.25">
      <c r="A683" s="286"/>
      <c r="B683" s="319" t="s">
        <v>206</v>
      </c>
      <c r="C683" s="319"/>
      <c r="D683" s="319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VLOOKUP(E684,IN_09_25!$B$8:$E$635,4,FALSE)</f>
        <v>5974.2919343187787</v>
      </c>
      <c r="G684" s="293"/>
      <c r="H684" s="295" t="s">
        <v>3</v>
      </c>
    </row>
    <row r="685" spans="1:8" ht="26.25" customHeight="1" x14ac:dyDescent="0.25">
      <c r="A685" s="286"/>
      <c r="B685" s="319" t="s">
        <v>204</v>
      </c>
      <c r="C685" s="319"/>
      <c r="D685" s="319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VLOOKUP(E686,IN_09_25!$B$8:$E$635,4,FALSE)</f>
        <v>7878.7709419052071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VLOOKUP(E687,IN_09_25!$B$8:$E$635,4,FALSE)</f>
        <v>14063.525087230833</v>
      </c>
      <c r="G687" s="293"/>
      <c r="H687" s="295" t="s">
        <v>3</v>
      </c>
    </row>
    <row r="688" spans="1:8" ht="18" customHeight="1" x14ac:dyDescent="0.25">
      <c r="A688" s="320" t="s">
        <v>201</v>
      </c>
      <c r="B688" s="320"/>
      <c r="C688" s="320"/>
      <c r="D688" s="320"/>
      <c r="E688" s="319"/>
      <c r="F688" s="319"/>
      <c r="G688" s="319"/>
      <c r="H688" s="319"/>
    </row>
    <row r="689" spans="1:8" ht="15" customHeight="1" x14ac:dyDescent="0.25">
      <c r="A689" s="286"/>
      <c r="B689" s="319" t="s">
        <v>200</v>
      </c>
      <c r="C689" s="319"/>
      <c r="D689" s="319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VLOOKUP(E690,IN_09_25!$B$8:$E$635,4,FALSE)</f>
        <v>1089.3175735173079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VLOOKUP(E691,IN_09_25!$B$8:$E$635,4,FALSE)</f>
        <v>2813.3288782826489</v>
      </c>
      <c r="G691" s="293"/>
      <c r="H691" s="295" t="s">
        <v>2</v>
      </c>
    </row>
    <row r="692" spans="1:8" ht="26.25" customHeight="1" x14ac:dyDescent="0.25">
      <c r="A692" s="286"/>
      <c r="B692" s="319" t="s">
        <v>197</v>
      </c>
      <c r="C692" s="319"/>
      <c r="D692" s="319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VLOOKUP(E693,IN_09_25!$B$8:$E$635,4,FALSE)</f>
        <v>4202.6627241671977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VLOOKUP(E694,IN_09_25!$B$8:$E$635,4,FALSE)</f>
        <v>3645.6063401509568</v>
      </c>
      <c r="G694" s="293"/>
      <c r="H694" s="295" t="s">
        <v>4</v>
      </c>
    </row>
    <row r="695" spans="1:8" ht="18" customHeight="1" x14ac:dyDescent="0.25">
      <c r="A695" s="320" t="s">
        <v>194</v>
      </c>
      <c r="B695" s="320"/>
      <c r="C695" s="320"/>
      <c r="D695" s="320"/>
      <c r="E695" s="319"/>
      <c r="F695" s="319"/>
      <c r="G695" s="319"/>
      <c r="H695" s="319"/>
    </row>
    <row r="696" spans="1:8" ht="15" customHeight="1" x14ac:dyDescent="0.25">
      <c r="A696" s="286"/>
      <c r="B696" s="319" t="s">
        <v>193</v>
      </c>
      <c r="C696" s="319"/>
      <c r="D696" s="319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VLOOKUP(E697,IN_09_25!$B$8:$E$635,4,FALSE)</f>
        <v>53517.768516222808</v>
      </c>
      <c r="G697" s="293"/>
      <c r="H697" s="295" t="s">
        <v>3</v>
      </c>
    </row>
    <row r="698" spans="1:8" ht="15" customHeight="1" x14ac:dyDescent="0.25">
      <c r="A698" s="286"/>
      <c r="B698" s="319" t="s">
        <v>191</v>
      </c>
      <c r="C698" s="319"/>
      <c r="D698" s="319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VLOOKUP(E699,IN_09_25!$B$8:$E$635,4,FALSE)</f>
        <v>19071.262505237981</v>
      </c>
      <c r="G699" s="293"/>
      <c r="H699" s="295" t="s">
        <v>3</v>
      </c>
    </row>
    <row r="700" spans="1:8" ht="15" customHeight="1" x14ac:dyDescent="0.25">
      <c r="A700" s="286"/>
      <c r="B700" s="319" t="s">
        <v>189</v>
      </c>
      <c r="C700" s="319"/>
      <c r="D700" s="319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VLOOKUP(E701,IN_09_25!$B$8:$E$635,4,FALSE)</f>
        <v>33627.974469590001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VLOOKUP(E702,IN_09_25!$B$8:$E$635,4,FALSE)</f>
        <v>28231.358302980403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VLOOKUP(E703,IN_09_25!$B$8:$E$635,4,FALSE)</f>
        <v>58249.405338614182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VLOOKUP(E704,IN_09_25!$B$8:$E$635,4,FALSE)</f>
        <v>58696.089709833184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VLOOKUP(E705,IN_09_25!$B$8:$E$635,4,FALSE)</f>
        <v>149530.8548660485</v>
      </c>
      <c r="G705" s="293"/>
      <c r="H705" s="295" t="s">
        <v>3</v>
      </c>
    </row>
    <row r="706" spans="1:8" ht="21" customHeight="1" x14ac:dyDescent="0.25">
      <c r="A706" s="321" t="s">
        <v>183</v>
      </c>
      <c r="B706" s="321"/>
      <c r="C706" s="321"/>
      <c r="D706" s="321"/>
      <c r="E706" s="321"/>
      <c r="F706" s="321"/>
      <c r="G706" s="321"/>
      <c r="H706" s="321"/>
    </row>
    <row r="707" spans="1:8" ht="26.25" customHeight="1" x14ac:dyDescent="0.25">
      <c r="A707" s="320" t="s">
        <v>182</v>
      </c>
      <c r="B707" s="320"/>
      <c r="C707" s="320"/>
      <c r="D707" s="320"/>
      <c r="E707" s="319"/>
      <c r="F707" s="319"/>
      <c r="G707" s="319"/>
      <c r="H707" s="319"/>
    </row>
    <row r="708" spans="1:8" ht="15" customHeight="1" x14ac:dyDescent="0.25">
      <c r="A708" s="286"/>
      <c r="B708" s="319" t="s">
        <v>181</v>
      </c>
      <c r="C708" s="319"/>
      <c r="D708" s="319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VLOOKUP(E709,IN_09_25!$B$8:$E$635,4,FALSE)</f>
        <v>8942.0429999999997</v>
      </c>
      <c r="G709" s="293"/>
      <c r="H709" s="295" t="s">
        <v>52</v>
      </c>
    </row>
    <row r="710" spans="1:8" ht="15" customHeight="1" x14ac:dyDescent="0.25">
      <c r="A710" s="286"/>
      <c r="B710" s="319" t="s">
        <v>179</v>
      </c>
      <c r="C710" s="319"/>
      <c r="D710" s="319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VLOOKUP(E711,IN_09_25!$B$8:$E$635,4,FALSE)</f>
        <v>7580.364999999998</v>
      </c>
      <c r="G711" s="293"/>
      <c r="H711" s="295" t="s">
        <v>52</v>
      </c>
    </row>
    <row r="712" spans="1:8" ht="15" customHeight="1" x14ac:dyDescent="0.25">
      <c r="A712" s="286"/>
      <c r="B712" s="319" t="s">
        <v>176</v>
      </c>
      <c r="C712" s="319"/>
      <c r="D712" s="319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VLOOKUP(E713,IN_09_25!$B$8:$E$635,4,FALSE)</f>
        <v>10347.063999999998</v>
      </c>
      <c r="G713" s="293"/>
      <c r="H713" s="295" t="s">
        <v>52</v>
      </c>
    </row>
    <row r="714" spans="1:8" ht="30" customHeight="1" x14ac:dyDescent="0.25">
      <c r="A714" s="286"/>
      <c r="B714" s="319" t="s">
        <v>173</v>
      </c>
      <c r="C714" s="319"/>
      <c r="D714" s="319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VLOOKUP(E715,IN_09_25!$B$8:$E$635,4,FALSE)</f>
        <v>8184.7894999999999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VLOOKUP(E716,IN_09_25!$B$8:$E$635,4,FALSE)</f>
        <v>9436.3055000000022</v>
      </c>
      <c r="G716" s="293"/>
      <c r="H716" s="295" t="s">
        <v>52</v>
      </c>
    </row>
    <row r="717" spans="1:8" ht="15" customHeight="1" x14ac:dyDescent="0.25">
      <c r="A717" s="286"/>
      <c r="B717" s="319" t="s">
        <v>170</v>
      </c>
      <c r="C717" s="319"/>
      <c r="D717" s="319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VLOOKUP(E718,IN_09_25!$B$8:$E$635,4,FALSE)</f>
        <v>8221.2410000000109</v>
      </c>
      <c r="G718" s="293"/>
      <c r="H718" s="295" t="s">
        <v>52</v>
      </c>
    </row>
    <row r="719" spans="1:8" ht="15" customHeight="1" x14ac:dyDescent="0.25">
      <c r="A719" s="286"/>
      <c r="B719" s="319" t="s">
        <v>168</v>
      </c>
      <c r="C719" s="319"/>
      <c r="D719" s="319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VLOOKUP(E720,IN_09_25!$B$8:$E$635,4,FALSE)</f>
        <v>8898.6999999999953</v>
      </c>
      <c r="G720" s="293"/>
      <c r="H720" s="295" t="s">
        <v>52</v>
      </c>
    </row>
    <row r="721" spans="1:8" ht="15" customHeight="1" x14ac:dyDescent="0.25">
      <c r="A721" s="286"/>
      <c r="B721" s="319" t="s">
        <v>166</v>
      </c>
      <c r="C721" s="319"/>
      <c r="D721" s="319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VLOOKUP(E722,IN_09_25!$B$8:$E$635,4,FALSE)</f>
        <v>10347.063999999998</v>
      </c>
      <c r="G722" s="293"/>
      <c r="H722" s="295" t="s">
        <v>52</v>
      </c>
    </row>
    <row r="723" spans="1:8" ht="21" customHeight="1" x14ac:dyDescent="0.25">
      <c r="A723" s="321" t="s">
        <v>164</v>
      </c>
      <c r="B723" s="321"/>
      <c r="C723" s="321"/>
      <c r="D723" s="321"/>
      <c r="E723" s="321"/>
      <c r="F723" s="321"/>
      <c r="G723" s="321"/>
      <c r="H723" s="321"/>
    </row>
    <row r="724" spans="1:8" ht="18" customHeight="1" x14ac:dyDescent="0.25">
      <c r="A724" s="320" t="s">
        <v>163</v>
      </c>
      <c r="B724" s="320"/>
      <c r="C724" s="320"/>
      <c r="D724" s="320"/>
      <c r="E724" s="319"/>
      <c r="F724" s="319"/>
      <c r="G724" s="319"/>
      <c r="H724" s="319"/>
    </row>
    <row r="725" spans="1:8" ht="26.25" customHeight="1" x14ac:dyDescent="0.25">
      <c r="A725" s="286"/>
      <c r="B725" s="319" t="s">
        <v>162</v>
      </c>
      <c r="C725" s="319"/>
      <c r="D725" s="319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VLOOKUP(E726,IN_09_25!$B$8:$E$635,4,FALSE)</f>
        <v>548596014.49387586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VLOOKUP(E727,IN_09_25!$B$8:$E$635,4,FALSE)</f>
        <v>601560921.75612032</v>
      </c>
      <c r="G727" s="293"/>
      <c r="H727" s="295" t="s">
        <v>2</v>
      </c>
    </row>
    <row r="728" spans="1:8" ht="15" customHeight="1" x14ac:dyDescent="0.25">
      <c r="A728" s="286"/>
      <c r="B728" s="319" t="s">
        <v>2016</v>
      </c>
      <c r="C728" s="319"/>
      <c r="D728" s="319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VLOOKUP(E729,IN_09_25!$B$8:$E$635,4,FALSE)</f>
        <v>10944542.236752206</v>
      </c>
      <c r="G729" s="293"/>
      <c r="H729" s="295" t="s">
        <v>2</v>
      </c>
    </row>
    <row r="730" spans="1:8" ht="30" customHeight="1" x14ac:dyDescent="0.25">
      <c r="A730" s="286"/>
      <c r="B730" s="319" t="s">
        <v>158</v>
      </c>
      <c r="C730" s="319"/>
      <c r="D730" s="319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VLOOKUP(E731,IN_09_25!$B$8:$E$635,4,FALSE)</f>
        <v>74837469.776518866</v>
      </c>
      <c r="G731" s="293"/>
      <c r="H731" s="295" t="s">
        <v>2</v>
      </c>
    </row>
    <row r="732" spans="1:8" ht="15" customHeight="1" x14ac:dyDescent="0.25">
      <c r="A732" s="286"/>
      <c r="B732" s="319" t="s">
        <v>2017</v>
      </c>
      <c r="C732" s="319"/>
      <c r="D732" s="319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VLOOKUP(E733,IN_09_25!$B$8:$E$635,4,FALSE)</f>
        <v>1295013.5408459255</v>
      </c>
      <c r="G733" s="293"/>
      <c r="H733" s="295" t="s">
        <v>2</v>
      </c>
    </row>
    <row r="734" spans="1:8" ht="15" customHeight="1" x14ac:dyDescent="0.25">
      <c r="A734" s="286"/>
      <c r="B734" s="319" t="s">
        <v>2018</v>
      </c>
      <c r="C734" s="319"/>
      <c r="D734" s="319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VLOOKUP(E735,IN_09_25!$B$8:$E$635,4,FALSE)</f>
        <v>206625907.30105931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VLOOKUP(E736,IN_09_25!$B$8:$E$635,4,FALSE)</f>
        <v>412555416.95466328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VLOOKUP(E737,IN_09_25!$B$8:$E$635,4,FALSE)</f>
        <v>116314.61247198797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VLOOKUP(E738,IN_09_25!$B$8:$E$635,4,FALSE)</f>
        <v>749120921.41046619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VLOOKUP(E739,IN_09_25!$B$8:$E$635,4,FALSE)</f>
        <v>830602006.58319926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VLOOKUP(E740,IN_09_25!$B$8:$E$635,4,FALSE)</f>
        <v>75747805.883613974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VLOOKUP(E741,IN_09_25!$B$8:$E$635,4,FALSE)</f>
        <v>382147055.77554858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VLOOKUP(E742,IN_09_25!$B$8:$E$635,4,FALSE)</f>
        <v>421462873.98425478</v>
      </c>
      <c r="G742" s="293"/>
      <c r="H742" s="295" t="s">
        <v>2</v>
      </c>
    </row>
    <row r="743" spans="1:9" ht="15" customHeight="1" x14ac:dyDescent="0.25">
      <c r="A743" s="286"/>
      <c r="B743" s="319" t="s">
        <v>147</v>
      </c>
      <c r="C743" s="319"/>
      <c r="D743" s="319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VLOOKUP(E744,IN_09_25!$B$8:$E$635,4,FALSE)</f>
        <v>65273078.707798451</v>
      </c>
      <c r="G744" s="293"/>
      <c r="H744" s="295" t="s">
        <v>2</v>
      </c>
    </row>
    <row r="745" spans="1:9" ht="15" customHeight="1" x14ac:dyDescent="0.25">
      <c r="A745" s="286"/>
      <c r="B745" s="319" t="s">
        <v>145</v>
      </c>
      <c r="C745" s="319"/>
      <c r="D745" s="319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VLOOKUP(E746,IN_09_25!$B$8:$E$635,4,FALSE)</f>
        <v>706100.42418789747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VLOOKUP(E747,IN_09_25!$B$8:$E$635,4,FALSE)</f>
        <v>52848.092896046655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VLOOKUP(E748,IN_09_25!$B$8:$E$635,4,FALSE)</f>
        <v>70661.202959464776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VLOOKUP(E749,IN_09_25!$B$8:$E$635,4,FALSE)</f>
        <v>7956.3634404282375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VLOOKUP(E750,IN_09_25!$B$8:$E$635,4,FALSE)</f>
        <v>18009.696838951018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VLOOKUP(E751,IN_09_25!$B$8:$E$635,4,FALSE)</f>
        <v>3251.4107357072025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VLOOKUP(E752,IN_09_25!$B$8:$E$635,4,FALSE)</f>
        <v>8765.390536766432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VLOOKUP(E753,IN_09_25!$B$8:$E$635,4,FALSE)</f>
        <v>261.03225191198561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VLOOKUP(E754,IN_09_25!$B$8:$E$635,4,FALSE)</f>
        <v>247703.75506458309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VLOOKUP(E755,IN_09_25!$B$8:$E$635,4,FALSE)</f>
        <v>307927.00320896105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VLOOKUP(E756,IN_09_25!$B$8:$E$635,4,FALSE)</f>
        <v>485131.1664747789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VLOOKUP(E757,IN_09_25!$B$8:$E$635,4,FALSE)</f>
        <v>26127.96317119625</v>
      </c>
      <c r="G757" s="293"/>
      <c r="H757" s="295" t="s">
        <v>2</v>
      </c>
    </row>
    <row r="758" spans="1:8" ht="15" customHeight="1" x14ac:dyDescent="0.25">
      <c r="A758" s="286"/>
      <c r="B758" s="319" t="s">
        <v>132</v>
      </c>
      <c r="C758" s="319"/>
      <c r="D758" s="319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VLOOKUP(E759,IN_09_25!$B$8:$E$635,4,FALSE)</f>
        <v>985526.59897250298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VLOOKUP(E760,IN_09_25!$B$8:$E$635,4,FALSE)</f>
        <v>1061184.2919423289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VLOOKUP(E761,IN_09_25!$B$8:$E$635,4,FALSE)</f>
        <v>1066817.0713349329</v>
      </c>
      <c r="G761" s="293"/>
      <c r="H761" s="295" t="s">
        <v>2</v>
      </c>
    </row>
    <row r="762" spans="1:8" ht="15" customHeight="1" x14ac:dyDescent="0.25">
      <c r="A762" s="286"/>
      <c r="B762" s="319" t="s">
        <v>128</v>
      </c>
      <c r="C762" s="319"/>
      <c r="D762" s="319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VLOOKUP(E763,IN_09_25!$B$8:$E$635,4,FALSE)</f>
        <v>57771317.222093441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VLOOKUP(E764,IN_09_25!$B$8:$E$635,4,FALSE)</f>
        <v>20010045.308091454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VLOOKUP(E765,IN_09_25!$B$8:$E$635,4,FALSE)</f>
        <v>19228824.573386226</v>
      </c>
      <c r="G765" s="293"/>
      <c r="H765" s="295" t="s">
        <v>2</v>
      </c>
    </row>
    <row r="766" spans="1:8" ht="15" customHeight="1" x14ac:dyDescent="0.25">
      <c r="A766" s="286"/>
      <c r="B766" s="319" t="s">
        <v>124</v>
      </c>
      <c r="C766" s="319"/>
      <c r="D766" s="319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VLOOKUP(E767,IN_09_25!$B$8:$E$635,4,FALSE)</f>
        <v>1690.7574055134098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VLOOKUP(E768,IN_09_25!$B$8:$E$635,4,FALSE)</f>
        <v>1433.8349872048075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VLOOKUP(E769,IN_09_25!$B$8:$E$635,4,FALSE)</f>
        <v>2609.36576763634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VLOOKUP(E770,IN_09_25!$B$8:$E$635,4,FALSE)</f>
        <v>1975.9339658108302</v>
      </c>
      <c r="G770" s="293"/>
      <c r="H770" s="295" t="s">
        <v>117</v>
      </c>
    </row>
    <row r="771" spans="1:8" ht="15" customHeight="1" x14ac:dyDescent="0.25">
      <c r="A771" s="286"/>
      <c r="B771" s="319" t="s">
        <v>116</v>
      </c>
      <c r="C771" s="319"/>
      <c r="D771" s="319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VLOOKUP(E772,IN_09_25!$B$8:$E$635,4,FALSE)</f>
        <v>108710441.1581023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VLOOKUP(E773,IN_09_25!$B$8:$E$635,4,FALSE)</f>
        <v>85152.41891934727</v>
      </c>
      <c r="G773" s="293"/>
      <c r="H773" s="295" t="s">
        <v>52</v>
      </c>
    </row>
    <row r="774" spans="1:8" ht="15" customHeight="1" x14ac:dyDescent="0.25">
      <c r="A774" s="286"/>
      <c r="B774" s="319" t="s">
        <v>112</v>
      </c>
      <c r="C774" s="319"/>
      <c r="D774" s="319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VLOOKUP(E775,IN_09_25!$B$8:$E$635,4,FALSE)</f>
        <v>135880386.94114339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VLOOKUP(E776,IN_09_25!$B$8:$E$635,4,FALSE)</f>
        <v>195393865.07531849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VLOOKUP(E777,IN_09_25!$B$8:$E$635,4,FALSE)</f>
        <v>140273790.45136765</v>
      </c>
      <c r="G777" s="293"/>
      <c r="H777" s="295" t="s">
        <v>2</v>
      </c>
    </row>
    <row r="778" spans="1:8" ht="15" customHeight="1" x14ac:dyDescent="0.25">
      <c r="A778" s="286"/>
      <c r="B778" s="319" t="s">
        <v>108</v>
      </c>
      <c r="C778" s="319"/>
      <c r="D778" s="319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VLOOKUP(E779,IN_09_25!$B$8:$E$635,4,FALSE)</f>
        <v>1634931.8095960685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VLOOKUP(E780,IN_09_25!$B$8:$E$635,4,FALSE)</f>
        <v>209601.70648275374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VLOOKUP(E781,IN_09_25!$B$8:$E$635,4,FALSE)</f>
        <v>72679.840790927046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VLOOKUP(E782,IN_09_25!$B$8:$E$635,4,FALSE)</f>
        <v>6785978.6122376611</v>
      </c>
      <c r="G782" s="293"/>
      <c r="H782" s="295" t="s">
        <v>2</v>
      </c>
    </row>
    <row r="783" spans="1:8" ht="26.25" customHeight="1" x14ac:dyDescent="0.25">
      <c r="A783" s="286"/>
      <c r="B783" s="319" t="s">
        <v>103</v>
      </c>
      <c r="C783" s="319"/>
      <c r="D783" s="319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VLOOKUP(E784,IN_09_25!$B$8:$E$635,4,FALSE)</f>
        <v>248805.62545239483</v>
      </c>
      <c r="G784" s="293"/>
      <c r="H784" s="295" t="s">
        <v>2</v>
      </c>
    </row>
    <row r="785" spans="1:9" ht="15" customHeight="1" x14ac:dyDescent="0.25">
      <c r="A785" s="286"/>
      <c r="B785" s="319" t="s">
        <v>2019</v>
      </c>
      <c r="C785" s="319"/>
      <c r="D785" s="319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VLOOKUP(E786,IN_09_25!$B$8:$E$635,4,FALSE)</f>
        <v>191893.58998150541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9" t="s">
        <v>100</v>
      </c>
      <c r="C787" s="319"/>
      <c r="D787" s="319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VLOOKUP(E788,IN_09_25!$B$8:$E$635,4,FALSE)</f>
        <v>46331011.219942756</v>
      </c>
      <c r="G788" s="293"/>
      <c r="H788" s="295" t="s">
        <v>2</v>
      </c>
    </row>
    <row r="789" spans="1:9" ht="15" customHeight="1" x14ac:dyDescent="0.25">
      <c r="A789" s="286"/>
      <c r="B789" s="319" t="s">
        <v>98</v>
      </c>
      <c r="C789" s="319"/>
      <c r="D789" s="319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VLOOKUP(E790,IN_09_25!$B$8:$E$635,4,FALSE)</f>
        <v>1066049200.7900003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VLOOKUP(E791,IN_09_25!$B$8:$E$635,4,FALSE)</f>
        <v>212234.83555661672</v>
      </c>
      <c r="G791" s="293"/>
      <c r="H791" s="295" t="s">
        <v>52</v>
      </c>
    </row>
    <row r="792" spans="1:9" ht="26.25" customHeight="1" x14ac:dyDescent="0.25">
      <c r="A792" s="286"/>
      <c r="B792" s="319" t="s">
        <v>94</v>
      </c>
      <c r="C792" s="319"/>
      <c r="D792" s="319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VLOOKUP(E793,IN_09_25!$B$8:$E$635,4,FALSE)</f>
        <v>20686975.169435825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VLOOKUP(E794,IN_09_25!$B$8:$E$635,4,FALSE)</f>
        <v>67738109.487526327</v>
      </c>
      <c r="G794" s="293"/>
      <c r="H794" s="295" t="s">
        <v>2</v>
      </c>
    </row>
    <row r="795" spans="1:9" ht="26.25" customHeight="1" x14ac:dyDescent="0.25">
      <c r="A795" s="286"/>
      <c r="B795" s="319" t="s">
        <v>91</v>
      </c>
      <c r="C795" s="319"/>
      <c r="D795" s="319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VLOOKUP(E796,IN_09_25!$B$8:$E$635,4,FALSE)</f>
        <v>1228937006.9474833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VLOOKUP(E797,IN_09_25!$B$8:$E$635,4,FALSE)</f>
        <v>212088.16705764554</v>
      </c>
      <c r="G797" s="293"/>
      <c r="H797" s="295" t="s">
        <v>52</v>
      </c>
    </row>
    <row r="798" spans="1:9" ht="15" customHeight="1" x14ac:dyDescent="0.25">
      <c r="A798" s="286"/>
      <c r="B798" s="319" t="s">
        <v>87</v>
      </c>
      <c r="C798" s="319"/>
      <c r="D798" s="319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VLOOKUP(E799,IN_09_25!$B$8:$E$635,4,FALSE)</f>
        <v>7459289.7249657372</v>
      </c>
      <c r="G799" s="293"/>
      <c r="H799" s="295" t="s">
        <v>2</v>
      </c>
    </row>
    <row r="800" spans="1:9" ht="15" customHeight="1" x14ac:dyDescent="0.25">
      <c r="A800" s="286"/>
      <c r="B800" s="319" t="s">
        <v>86</v>
      </c>
      <c r="C800" s="319"/>
      <c r="D800" s="319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VLOOKUP(E801,IN_09_25!$B$8:$E$635,4,FALSE)</f>
        <v>293574104.7429136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>
        <f>VLOOKUP(E802,IN_09_25!$B$8:$E$635,4,FALSE)</f>
        <v>67295.407302530613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VLOOKUP(E803,IN_09_25!$B$8:$E$635,4,FALSE)</f>
        <v>2305096753.9997106</v>
      </c>
      <c r="G803" s="293"/>
      <c r="H803" s="295" t="s">
        <v>2</v>
      </c>
    </row>
    <row r="804" spans="1:9" ht="15" customHeight="1" x14ac:dyDescent="0.25">
      <c r="A804" s="286"/>
      <c r="B804" s="319" t="s">
        <v>82</v>
      </c>
      <c r="C804" s="319"/>
      <c r="D804" s="319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VLOOKUP(E805,IN_09_25!$B$8:$E$635,4,FALSE)</f>
        <v>32356395.607986387</v>
      </c>
      <c r="G805" s="293"/>
      <c r="H805" s="295" t="s">
        <v>2</v>
      </c>
    </row>
    <row r="806" spans="1:9" ht="15" customHeight="1" x14ac:dyDescent="0.25">
      <c r="A806" s="286"/>
      <c r="B806" s="319" t="s">
        <v>80</v>
      </c>
      <c r="C806" s="319"/>
      <c r="D806" s="319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VLOOKUP(E807,IN_09_25!$B$8:$E$635,4,FALSE)</f>
        <v>23943078.523449603</v>
      </c>
      <c r="G807" s="293"/>
      <c r="H807" s="295" t="s">
        <v>2</v>
      </c>
    </row>
    <row r="808" spans="1:9" ht="15" customHeight="1" x14ac:dyDescent="0.25">
      <c r="A808" s="286"/>
      <c r="B808" s="319" t="s">
        <v>78</v>
      </c>
      <c r="C808" s="319"/>
      <c r="D808" s="319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VLOOKUP(E809,IN_09_25!$B$8:$E$635,4,FALSE)</f>
        <v>804073511.59848416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VLOOKUP(E810,IN_09_25!$B$8:$E$635,4,FALSE)</f>
        <v>148406.8449158603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VLOOKUP(E811,IN_09_25!$B$8:$E$635,4,FALSE)</f>
        <v>735391687.36024725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VLOOKUP(E812,IN_09_25!$B$8:$E$635,4,FALSE)</f>
        <v>130182.63184137233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VLOOKUP(E813,IN_09_25!$B$8:$E$635,4,FALSE)</f>
        <v>1236965696.2888494</v>
      </c>
      <c r="G813" s="293"/>
      <c r="H813" s="295" t="s">
        <v>2</v>
      </c>
    </row>
    <row r="814" spans="1:9" ht="15" customHeight="1" x14ac:dyDescent="0.25">
      <c r="A814" s="286"/>
      <c r="B814" s="319" t="s">
        <v>71</v>
      </c>
      <c r="C814" s="319"/>
      <c r="D814" s="319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VLOOKUP(E815,IN_09_25!$B$8:$E$635,4,FALSE)</f>
        <v>396618351.19488645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VLOOKUP(E816,IN_09_25!$B$8:$E$635,4,FALSE)</f>
        <v>83637.784655462077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VLOOKUP(E817,IN_09_25!$B$8:$E$635,4,FALSE)</f>
        <v>934882391.17506695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VLOOKUP(E818,IN_09_25!$B$8:$E$635,4,FALSE)</f>
        <v>168266.89488890886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VLOOKUP(E819,IN_09_25!$B$8:$E$635,4,FALSE)</f>
        <v>50246170.647854492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VLOOKUP(E820,IN_09_25!$B$8:$E$635,4,FALSE)</f>
        <v>32640129.308211293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VLOOKUP(E821,IN_09_25!$B$8:$E$635,4,FALSE)</f>
        <v>45832551.640040852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VLOOKUP(E822,IN_09_25!$B$8:$E$635,4,FALSE)</f>
        <v>3761961.556381274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VLOOKUP(E823,IN_09_25!$B$8:$E$635,4,FALSE)</f>
        <v>8345043.8991510095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VLOOKUP(E824,IN_09_25!$B$8:$E$635,4,FALSE)</f>
        <v>647800733.59117091</v>
      </c>
      <c r="G824" s="293"/>
      <c r="H824" s="295" t="s">
        <v>2</v>
      </c>
    </row>
    <row r="825" spans="1:8" ht="15" customHeight="1" x14ac:dyDescent="0.25">
      <c r="A825" s="286"/>
      <c r="B825" s="319" t="s">
        <v>58</v>
      </c>
      <c r="C825" s="319"/>
      <c r="D825" s="319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VLOOKUP(E826,IN_09_25!$B$8:$E$635,4,FALSE)</f>
        <v>39321009.414497346</v>
      </c>
      <c r="G826" s="293"/>
      <c r="H826" s="295" t="s">
        <v>2</v>
      </c>
    </row>
    <row r="827" spans="1:8" ht="15" customHeight="1" x14ac:dyDescent="0.25">
      <c r="A827" s="286"/>
      <c r="B827" s="319" t="s">
        <v>57</v>
      </c>
      <c r="C827" s="319"/>
      <c r="D827" s="319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VLOOKUP(E828,IN_09_25!$B$8:$E$635,4,FALSE)</f>
        <v>1217145576.352824</v>
      </c>
      <c r="G828" s="293"/>
      <c r="H828" s="295" t="s">
        <v>2</v>
      </c>
    </row>
    <row r="829" spans="1:8" ht="15" customHeight="1" x14ac:dyDescent="0.25">
      <c r="A829" s="286"/>
      <c r="B829" s="319" t="s">
        <v>56</v>
      </c>
      <c r="C829" s="319"/>
      <c r="D829" s="319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VLOOKUP(E830,IN_09_25!$B$8:$E$635,4,FALSE)</f>
        <v>992901998.32549667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VLOOKUP(E831,IN_09_25!$B$8:$E$635,4,FALSE)</f>
        <v>2079800738.426641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VLOOKUP(E832,IN_09_25!$B$8:$E$635,4,FALSE)</f>
        <v>201987.99580477583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VLOOKUP(E833,IN_09_25!$B$8:$E$635,4,FALSE)</f>
        <v>1041979299.6649417</v>
      </c>
      <c r="G833" s="293"/>
      <c r="H833" s="295" t="s">
        <v>2</v>
      </c>
    </row>
    <row r="834" spans="1:8" ht="26.25" customHeight="1" x14ac:dyDescent="0.25">
      <c r="A834" s="286"/>
      <c r="B834" s="319" t="s">
        <v>50</v>
      </c>
      <c r="C834" s="319"/>
      <c r="D834" s="319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VLOOKUP(E835,IN_09_25!$B$8:$E$635,4,FALSE)</f>
        <v>501418098.06925452</v>
      </c>
      <c r="G835" s="293"/>
      <c r="H835" s="295" t="s">
        <v>2</v>
      </c>
    </row>
    <row r="836" spans="1:8" ht="26.25" customHeight="1" x14ac:dyDescent="0.25">
      <c r="A836" s="321" t="s">
        <v>48</v>
      </c>
      <c r="B836" s="321"/>
      <c r="C836" s="321"/>
      <c r="D836" s="321"/>
      <c r="E836" s="321"/>
      <c r="F836" s="321"/>
      <c r="G836" s="321"/>
      <c r="H836" s="321"/>
    </row>
    <row r="837" spans="1:8" ht="18" customHeight="1" x14ac:dyDescent="0.25">
      <c r="A837" s="320" t="s">
        <v>47</v>
      </c>
      <c r="B837" s="320"/>
      <c r="C837" s="320"/>
      <c r="D837" s="320"/>
      <c r="E837" s="319"/>
      <c r="F837" s="319"/>
      <c r="G837" s="319"/>
      <c r="H837" s="319"/>
    </row>
    <row r="838" spans="1:8" ht="15" customHeight="1" x14ac:dyDescent="0.25">
      <c r="A838" s="286"/>
      <c r="B838" s="319" t="s">
        <v>46</v>
      </c>
      <c r="C838" s="319"/>
      <c r="D838" s="319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VLOOKUP(E839,IN_09_25!$B$8:$E$635,4,FALSE)</f>
        <v>4797.2689739756124</v>
      </c>
      <c r="G839" s="293"/>
      <c r="H839" s="295" t="s">
        <v>3</v>
      </c>
    </row>
    <row r="840" spans="1:8" ht="15" customHeight="1" x14ac:dyDescent="0.25">
      <c r="A840" s="286"/>
      <c r="B840" s="319" t="s">
        <v>44</v>
      </c>
      <c r="C840" s="319"/>
      <c r="D840" s="319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VLOOKUP(E841,IN_09_25!$B$8:$E$635,4,FALSE)</f>
        <v>1417.9499999999989</v>
      </c>
      <c r="G841" s="293"/>
      <c r="H841" s="295" t="s">
        <v>42</v>
      </c>
    </row>
    <row r="842" spans="1:8" ht="26.25" customHeight="1" x14ac:dyDescent="0.25">
      <c r="A842" s="286"/>
      <c r="B842" s="319" t="s">
        <v>41</v>
      </c>
      <c r="C842" s="319"/>
      <c r="D842" s="319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VLOOKUP(E843,IN_09_25!$B$8:$E$635,4,FALSE)</f>
        <v>10844.211940298506</v>
      </c>
      <c r="G843" s="293"/>
      <c r="H843" s="295" t="s">
        <v>2</v>
      </c>
    </row>
    <row r="844" spans="1:8" ht="15" customHeight="1" x14ac:dyDescent="0.25">
      <c r="A844" s="286"/>
      <c r="B844" s="319" t="s">
        <v>39</v>
      </c>
      <c r="C844" s="319"/>
      <c r="D844" s="319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VLOOKUP(E845,IN_09_25!$B$8:$E$635,4,FALSE)</f>
        <v>595377.18250576116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VLOOKUP(E846,IN_09_25!$B$8:$E$635,4,FALSE)</f>
        <v>670827.40372835437</v>
      </c>
      <c r="G846" s="293"/>
      <c r="H846" s="295" t="s">
        <v>2</v>
      </c>
    </row>
    <row r="847" spans="1:8" ht="26.25" customHeight="1" x14ac:dyDescent="0.25">
      <c r="A847" s="286"/>
      <c r="B847" s="319" t="s">
        <v>36</v>
      </c>
      <c r="C847" s="319"/>
      <c r="D847" s="319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VLOOKUP(E848,IN_09_25!$B$8:$E$635,4,FALSE)</f>
        <v>43.861644456470032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VLOOKUP(E849,IN_09_25!$B$8:$E$635,4,FALSE)</f>
        <v>47.446250943836212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>
        <f>SUM(F6:F851)</f>
        <v>21126802687.04303</v>
      </c>
      <c r="I852" s="131"/>
    </row>
    <row r="853" spans="1:9" ht="26.25" customHeight="1" x14ac:dyDescent="0.25">
      <c r="F853" s="302">
        <f>F852/IN_09_25!E637</f>
        <v>0.999999999999998</v>
      </c>
      <c r="H853" s="303"/>
    </row>
    <row r="856" spans="1:9" ht="26.25" customHeight="1" x14ac:dyDescent="0.25"/>
  </sheetData>
  <mergeCells count="247"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N°097/25
&amp;11ANEXO I &amp;R&amp;"-,Cursiva"&amp;10“Gral. Martín Miguel de Güemes Héroe de la Nación Argentina”</oddHeader>
    <oddFooter xml:space="preserve">&amp;CSEPTIEMBRE 2025
</oddFooter>
  </headerFooter>
  <rowBreaks count="9" manualBreakCount="9">
    <brk id="56" max="7" man="1"/>
    <brk id="109" max="7" man="1"/>
    <brk id="269" max="7" man="1"/>
    <brk id="322" max="7" man="1"/>
    <brk id="374" max="7" man="1"/>
    <brk id="480" max="7" man="1"/>
    <brk id="577" max="7" man="1"/>
    <brk id="687" max="7" man="1"/>
    <brk id="794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52"/>
  <sheetViews>
    <sheetView workbookViewId="0">
      <selection activeCell="B1" sqref="B1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11" t="str">
        <f>'PT ORGANISMOS'!A2</f>
        <v>Precios de SEPTIEMBRE 2025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0" customFormat="1" ht="30" customHeight="1" x14ac:dyDescent="0.25">
      <c r="A3" s="312" t="s">
        <v>2021</v>
      </c>
      <c r="B3" s="312"/>
      <c r="C3" s="312"/>
      <c r="D3" s="312"/>
      <c r="E3" s="312"/>
      <c r="F3" s="312"/>
      <c r="G3" s="312"/>
      <c r="H3" s="312"/>
      <c r="I3" s="312"/>
      <c r="J3" s="312"/>
    </row>
    <row r="4" spans="1:10" customFormat="1" ht="13.5" customHeight="1" x14ac:dyDescent="0.25">
      <c r="A4" s="325"/>
      <c r="B4" s="325"/>
      <c r="C4" s="325"/>
      <c r="D4" s="325"/>
      <c r="E4" s="325"/>
      <c r="F4" s="325"/>
      <c r="G4" s="325"/>
      <c r="H4" s="325"/>
      <c r="I4" s="325"/>
      <c r="J4" s="325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6" t="s">
        <v>907</v>
      </c>
      <c r="D6" s="316"/>
      <c r="E6" s="316"/>
      <c r="F6" s="316"/>
      <c r="G6" s="316"/>
      <c r="H6" s="56" t="s">
        <v>5</v>
      </c>
      <c r="I6" s="324" t="s">
        <v>921</v>
      </c>
      <c r="J6" s="324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25700.239030000001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32575.462209999998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54347.002279999993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34901.754459439755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22099.919560028651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19923.589674439761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5413.3169145195798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1992.608174023846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6" t="s">
        <v>907</v>
      </c>
      <c r="D18" s="316"/>
      <c r="E18" s="316"/>
      <c r="F18" s="316"/>
      <c r="G18" s="316"/>
      <c r="H18" s="63" t="s">
        <v>5</v>
      </c>
      <c r="I18" s="323" t="s">
        <v>921</v>
      </c>
      <c r="J18" s="323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10718.48702521228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638281.07666680741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797179.20279217907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819173.90205074486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6" t="s">
        <v>907</v>
      </c>
      <c r="D26" s="316"/>
      <c r="E26" s="316"/>
      <c r="F26" s="316"/>
      <c r="G26" s="316"/>
      <c r="H26" s="63" t="s">
        <v>5</v>
      </c>
      <c r="I26" s="323" t="s">
        <v>921</v>
      </c>
      <c r="J26" s="324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1382001.2921824686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1294003.7914014456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1200908.0198625305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1261849.2111977981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905131.4990160357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90858.589269233707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995004.28958020452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1129711.1299394695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1280697.209622975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1628670.7374657551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6" t="s">
        <v>907</v>
      </c>
      <c r="D40" s="316"/>
      <c r="E40" s="316"/>
      <c r="F40" s="316"/>
      <c r="G40" s="316"/>
      <c r="H40" s="63" t="s">
        <v>5</v>
      </c>
      <c r="I40" s="323" t="s">
        <v>921</v>
      </c>
      <c r="J40" s="323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34490.900006597476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246009.06286215669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267043.79596474278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23767.438241315875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28536.626009289394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35783.201780237236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34222.303835124119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43563.697573234356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306409.93612971326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314591.62756938802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6" t="s">
        <v>907</v>
      </c>
      <c r="D52" s="316"/>
      <c r="E52" s="316"/>
      <c r="F52" s="316"/>
      <c r="G52" s="316"/>
      <c r="H52" s="63" t="s">
        <v>5</v>
      </c>
      <c r="I52" s="323" t="s">
        <v>921</v>
      </c>
      <c r="J52" s="323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13232.637537809975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6" t="s">
        <v>907</v>
      </c>
      <c r="D57" s="316"/>
      <c r="E57" s="316"/>
      <c r="F57" s="316"/>
      <c r="G57" s="316"/>
      <c r="H57" s="63" t="s">
        <v>5</v>
      </c>
      <c r="I57" s="323" t="s">
        <v>921</v>
      </c>
      <c r="J57" s="323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23992.940437352292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12950.678448900124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13282.386715306737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33803.544476665367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6" t="s">
        <v>907</v>
      </c>
      <c r="D65" s="316"/>
      <c r="E65" s="316"/>
      <c r="F65" s="316"/>
      <c r="G65" s="316"/>
      <c r="H65" s="63" t="s">
        <v>5</v>
      </c>
      <c r="I65" s="323" t="s">
        <v>921</v>
      </c>
      <c r="J65" s="323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15146.851050249543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7095.2251236938664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47103.812362646539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31593.280923610975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17906.159364244388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31821.218303603691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20264.760098233553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28333.23315319567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58769.072325887959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6" t="s">
        <v>907</v>
      </c>
      <c r="D78" s="316"/>
      <c r="E78" s="316"/>
      <c r="F78" s="316"/>
      <c r="G78" s="316"/>
      <c r="H78" s="63" t="s">
        <v>5</v>
      </c>
      <c r="I78" s="323" t="s">
        <v>921</v>
      </c>
      <c r="J78" s="323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127426.86583137274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81371.644248625089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74022.492960556134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72937.93205532436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58678.165016963241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186936.25640157983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94609.819700140783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59576.69353085175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6" t="s">
        <v>907</v>
      </c>
      <c r="D90" s="316"/>
      <c r="E90" s="316"/>
      <c r="F90" s="316"/>
      <c r="G90" s="316"/>
      <c r="H90" s="63" t="s">
        <v>5</v>
      </c>
      <c r="I90" s="323" t="s">
        <v>921</v>
      </c>
      <c r="J90" s="323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44489.951408481458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63628.003399137364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44365.543947909457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87028.660276720053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20433.758807004495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36949.425812329457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6" t="s">
        <v>907</v>
      </c>
      <c r="D100" s="316"/>
      <c r="E100" s="316"/>
      <c r="F100" s="316"/>
      <c r="G100" s="316"/>
      <c r="H100" s="63" t="s">
        <v>5</v>
      </c>
      <c r="I100" s="323" t="s">
        <v>921</v>
      </c>
      <c r="J100" s="323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4529.4561527239794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17755.167142081438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6" t="s">
        <v>907</v>
      </c>
      <c r="D106" s="316"/>
      <c r="E106" s="316"/>
      <c r="F106" s="316"/>
      <c r="G106" s="316"/>
      <c r="H106" s="63" t="s">
        <v>5</v>
      </c>
      <c r="I106" s="323" t="s">
        <v>921</v>
      </c>
      <c r="J106" s="323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2611711.5184823838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1561883.4754234783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1029085.718180013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23217391.557244483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10902098.598667955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6" t="s">
        <v>907</v>
      </c>
      <c r="D116" s="316"/>
      <c r="E116" s="316"/>
      <c r="F116" s="316"/>
      <c r="G116" s="316"/>
      <c r="H116" s="63" t="s">
        <v>5</v>
      </c>
      <c r="I116" s="323" t="s">
        <v>921</v>
      </c>
      <c r="J116" s="323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435240.56095096871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804457.27348670922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1239697.8344376781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3618473.4466986656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6" t="s">
        <v>907</v>
      </c>
      <c r="D123" s="316"/>
      <c r="E123" s="316"/>
      <c r="F123" s="316"/>
      <c r="G123" s="316"/>
      <c r="H123" s="63" t="s">
        <v>5</v>
      </c>
      <c r="I123" s="323" t="s">
        <v>921</v>
      </c>
      <c r="J123" s="323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2061262.7967512331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14069767.76496953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6" t="s">
        <v>907</v>
      </c>
      <c r="D128" s="316"/>
      <c r="E128" s="316"/>
      <c r="F128" s="316"/>
      <c r="G128" s="316"/>
      <c r="H128" s="63" t="s">
        <v>5</v>
      </c>
      <c r="I128" s="323" t="s">
        <v>921</v>
      </c>
      <c r="J128" s="323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1517101.1735318766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1932599.1346459487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415497.96111407224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2535135.7400698764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4949493.9948104341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6" t="s">
        <v>907</v>
      </c>
      <c r="D137" s="316"/>
      <c r="E137" s="316"/>
      <c r="F137" s="316"/>
      <c r="G137" s="316"/>
      <c r="H137" s="63" t="s">
        <v>5</v>
      </c>
      <c r="I137" s="323" t="s">
        <v>921</v>
      </c>
      <c r="J137" s="323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892500.58606913022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1091579.7744625336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2184128.6538111474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13934739.513916716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1087896.2948497334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6" t="s">
        <v>907</v>
      </c>
      <c r="D144" s="316"/>
      <c r="E144" s="316"/>
      <c r="F144" s="316"/>
      <c r="G144" s="316"/>
      <c r="H144" s="63" t="s">
        <v>5</v>
      </c>
      <c r="I144" s="323" t="s">
        <v>921</v>
      </c>
      <c r="J144" s="323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1968583.8341124691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25172073.45300249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2069618.9299335619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6" t="s">
        <v>907</v>
      </c>
      <c r="D151" s="316"/>
      <c r="E151" s="316"/>
      <c r="F151" s="316"/>
      <c r="G151" s="316"/>
      <c r="H151" s="63" t="s">
        <v>5</v>
      </c>
      <c r="I151" s="323" t="s">
        <v>921</v>
      </c>
      <c r="J151" s="323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9567.2281820241406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2332.9186949386176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2430.7434645649232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12277.204156579259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6942.70892573724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10781.759325556686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14020.252739446951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6" t="s">
        <v>907</v>
      </c>
      <c r="D162" s="316"/>
      <c r="E162" s="316"/>
      <c r="F162" s="316"/>
      <c r="G162" s="316"/>
      <c r="H162" s="63" t="s">
        <v>5</v>
      </c>
      <c r="I162" s="323" t="s">
        <v>921</v>
      </c>
      <c r="J162" s="323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37827.715718129424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6" t="s">
        <v>907</v>
      </c>
      <c r="D167" s="316"/>
      <c r="E167" s="316"/>
      <c r="F167" s="316"/>
      <c r="G167" s="316"/>
      <c r="H167" s="63" t="s">
        <v>5</v>
      </c>
      <c r="I167" s="323" t="s">
        <v>921</v>
      </c>
      <c r="J167" s="323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5980.491534545803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55475.581833951233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84573.80387355393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443533.44970266725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7795.9222290854177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538247.9657298876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1686.9726527198798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848149.57333655492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271447.89605229098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1004366.7592594868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700899.82886938401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6" t="s">
        <v>907</v>
      </c>
      <c r="D182" s="316"/>
      <c r="E182" s="316"/>
      <c r="F182" s="316"/>
      <c r="G182" s="316"/>
      <c r="H182" s="63" t="s">
        <v>5</v>
      </c>
      <c r="I182" s="323" t="s">
        <v>921</v>
      </c>
      <c r="J182" s="323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81727.594851828224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72622.300521924393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22764838.501609694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6" t="s">
        <v>907</v>
      </c>
      <c r="D189" s="316"/>
      <c r="E189" s="316"/>
      <c r="F189" s="316"/>
      <c r="G189" s="316"/>
      <c r="H189" s="63" t="s">
        <v>5</v>
      </c>
      <c r="I189" s="323" t="s">
        <v>921</v>
      </c>
      <c r="J189" s="323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125043.26846349209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101423.86418371108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6" t="s">
        <v>907</v>
      </c>
      <c r="D195" s="316"/>
      <c r="E195" s="316"/>
      <c r="F195" s="316"/>
      <c r="G195" s="316"/>
      <c r="H195" s="63" t="s">
        <v>5</v>
      </c>
      <c r="I195" s="323" t="s">
        <v>921</v>
      </c>
      <c r="J195" s="323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53341.019169401436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6" t="s">
        <v>907</v>
      </c>
      <c r="D201" s="316"/>
      <c r="E201" s="316"/>
      <c r="F201" s="316"/>
      <c r="G201" s="316"/>
      <c r="H201" s="63" t="s">
        <v>5</v>
      </c>
      <c r="I201" s="323" t="s">
        <v>921</v>
      </c>
      <c r="J201" s="323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52543459.329362333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6" t="s">
        <v>907</v>
      </c>
      <c r="D205" s="316"/>
      <c r="E205" s="316"/>
      <c r="F205" s="316"/>
      <c r="G205" s="316"/>
      <c r="H205" s="63" t="s">
        <v>5</v>
      </c>
      <c r="I205" s="323" t="s">
        <v>921</v>
      </c>
      <c r="J205" s="323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6250361.9657884035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6" t="s">
        <v>907</v>
      </c>
      <c r="D209" s="316"/>
      <c r="E209" s="316"/>
      <c r="F209" s="316"/>
      <c r="G209" s="316"/>
      <c r="H209" s="63" t="s">
        <v>5</v>
      </c>
      <c r="I209" s="323" t="s">
        <v>921</v>
      </c>
      <c r="J209" s="323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5015894.208887957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6" t="s">
        <v>907</v>
      </c>
      <c r="D213" s="316"/>
      <c r="E213" s="316"/>
      <c r="F213" s="316"/>
      <c r="G213" s="316"/>
      <c r="H213" s="63" t="s">
        <v>5</v>
      </c>
      <c r="I213" s="323" t="s">
        <v>921</v>
      </c>
      <c r="J213" s="323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25435219.657057356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6" t="s">
        <v>907</v>
      </c>
      <c r="D218" s="316"/>
      <c r="E218" s="316"/>
      <c r="F218" s="316"/>
      <c r="G218" s="316"/>
      <c r="H218" s="63" t="s">
        <v>5</v>
      </c>
      <c r="I218" s="323" t="s">
        <v>921</v>
      </c>
      <c r="J218" s="323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48201.179582642158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46574.100646406936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66465.76368490317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11586.123870750369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5" t="s">
        <v>906</v>
      </c>
      <c r="B226" s="315"/>
      <c r="C226" s="316" t="s">
        <v>907</v>
      </c>
      <c r="D226" s="316"/>
      <c r="E226" s="316"/>
      <c r="F226" s="316"/>
      <c r="G226" s="316"/>
      <c r="H226" s="63" t="s">
        <v>5</v>
      </c>
      <c r="I226" s="323" t="s">
        <v>921</v>
      </c>
      <c r="J226" s="323"/>
    </row>
    <row r="227" spans="1:10" x14ac:dyDescent="0.2">
      <c r="A227" s="313" t="s">
        <v>43</v>
      </c>
      <c r="B227" s="313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1417.9499999999989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1826.3123077086634</v>
      </c>
      <c r="F232" s="51">
        <v>180</v>
      </c>
      <c r="G232" s="94">
        <f>VLOOKUP($F232,Flete!$O$6:$AA$47,13,FALSE)</f>
        <v>322.13224519604631</v>
      </c>
    </row>
    <row r="233" spans="1:10" x14ac:dyDescent="0.2">
      <c r="C233" s="51">
        <v>15</v>
      </c>
      <c r="D233" s="94">
        <f>VLOOKUP($C233,Flete!$O$6:$AA$47,13,FALSE)</f>
        <v>1374.7667613024621</v>
      </c>
      <c r="F233" s="51">
        <v>190</v>
      </c>
      <c r="G233" s="94">
        <f>VLOOKUP($F233,Flete!$O$6:$AA$47,13,FALSE)</f>
        <v>317.98826815446068</v>
      </c>
    </row>
    <row r="234" spans="1:10" x14ac:dyDescent="0.2">
      <c r="C234" s="51">
        <v>20</v>
      </c>
      <c r="D234" s="94">
        <f>VLOOKUP($C234,Flete!$O$6:$AA$47,13,FALSE)</f>
        <v>1148.993988099362</v>
      </c>
      <c r="F234" s="51">
        <v>200</v>
      </c>
      <c r="G234" s="94">
        <f>VLOOKUP($F234,Flete!$O$6:$AA$47,13,FALSE)</f>
        <v>314.25868881703354</v>
      </c>
    </row>
    <row r="235" spans="1:10" x14ac:dyDescent="0.2">
      <c r="C235" s="51">
        <v>25</v>
      </c>
      <c r="D235" s="94">
        <f>VLOOKUP($C235,Flete!$O$6:$AA$47,13,FALSE)</f>
        <v>1013.5303241775014</v>
      </c>
      <c r="F235" s="51">
        <v>210</v>
      </c>
      <c r="G235" s="94">
        <f>VLOOKUP($F235,Flete!$O$6:$AA$47,13,FALSE)</f>
        <v>310.88430751174246</v>
      </c>
    </row>
    <row r="236" spans="1:10" x14ac:dyDescent="0.2">
      <c r="C236" s="51">
        <v>30</v>
      </c>
      <c r="D236" s="94">
        <f>VLOOKUP($C236,Flete!$O$6:$AA$47,13,FALSE)</f>
        <v>923.22121489626124</v>
      </c>
      <c r="F236" s="51">
        <v>220</v>
      </c>
      <c r="G236" s="94">
        <f>VLOOKUP($F236,Flete!$O$6:$AA$47,13,FALSE)</f>
        <v>307.81668814329578</v>
      </c>
    </row>
    <row r="237" spans="1:10" x14ac:dyDescent="0.2">
      <c r="C237" s="51">
        <v>35</v>
      </c>
      <c r="D237" s="94">
        <f>VLOOKUP($C237,Flete!$O$6:$AA$47,13,FALSE)</f>
        <v>858.71470826680388</v>
      </c>
      <c r="F237" s="51">
        <v>230</v>
      </c>
      <c r="G237" s="94">
        <f>VLOOKUP($F237,Flete!$O$6:$AA$47,13,FALSE)</f>
        <v>305.01581828514901</v>
      </c>
    </row>
    <row r="238" spans="1:10" x14ac:dyDescent="0.2">
      <c r="C238" s="51">
        <v>40</v>
      </c>
      <c r="D238" s="94">
        <f>VLOOKUP($C238,Flete!$O$6:$AA$47,13,FALSE)</f>
        <v>810.33482829471086</v>
      </c>
      <c r="F238" s="51">
        <v>240</v>
      </c>
      <c r="G238" s="94">
        <f>VLOOKUP($F238,Flete!$O$6:$AA$47,13,FALSE)</f>
        <v>302.44835424851436</v>
      </c>
    </row>
    <row r="239" spans="1:10" x14ac:dyDescent="0.2">
      <c r="C239" s="51">
        <v>45</v>
      </c>
      <c r="D239" s="94">
        <f>VLOOKUP($C239,Flete!$O$6:$AA$47,13,FALSE)</f>
        <v>772.70603276086069</v>
      </c>
      <c r="F239" s="51">
        <v>250</v>
      </c>
      <c r="G239" s="94">
        <f>VLOOKUP($F239,Flete!$O$6:$AA$47,13,FALSE)</f>
        <v>300.08628733481055</v>
      </c>
    </row>
    <row r="240" spans="1:10" x14ac:dyDescent="0.2">
      <c r="C240" s="51">
        <v>50</v>
      </c>
      <c r="D240" s="94">
        <f>VLOOKUP($C240,Flete!$O$6:$AA$47,13,FALSE)</f>
        <v>742.60299633378077</v>
      </c>
      <c r="F240" s="51">
        <v>260</v>
      </c>
      <c r="G240" s="94">
        <f>VLOOKUP($F240,Flete!$O$6:$AA$47,13,FALSE)</f>
        <v>297.90591787600698</v>
      </c>
    </row>
    <row r="241" spans="3:7" x14ac:dyDescent="0.2">
      <c r="C241" s="51">
        <v>60</v>
      </c>
      <c r="D241" s="94">
        <f>VLOOKUP($C241,Flete!$O$6:$AA$47,13,FALSE)</f>
        <v>491.14066752033364</v>
      </c>
      <c r="F241" s="51">
        <v>280</v>
      </c>
      <c r="G241" s="94">
        <f>VLOOKUP($F241,Flete!$O$6:$AA$47,13,FALSE)</f>
        <v>294.01240098528643</v>
      </c>
    </row>
    <row r="242" spans="3:7" x14ac:dyDescent="0.2">
      <c r="C242" s="51">
        <v>70</v>
      </c>
      <c r="D242" s="94">
        <f>VLOOKUP($C242,Flete!$O$6:$AA$47,13,FALSE)</f>
        <v>456.36673886527603</v>
      </c>
      <c r="F242" s="51">
        <v>300</v>
      </c>
      <c r="G242" s="94">
        <f>VLOOKUP($F242,Flete!$O$6:$AA$47,13,FALSE)</f>
        <v>290.63801967999524</v>
      </c>
    </row>
    <row r="243" spans="3:7" x14ac:dyDescent="0.2">
      <c r="C243" s="51">
        <v>80</v>
      </c>
      <c r="D243" s="94">
        <f>VLOOKUP($C243,Flete!$O$6:$AA$47,13,FALSE)</f>
        <v>430.28629237398292</v>
      </c>
      <c r="F243" s="51">
        <v>320</v>
      </c>
      <c r="G243" s="94">
        <f>VLOOKUP($F243,Flete!$O$6:$AA$47,13,FALSE)</f>
        <v>287.68543603786543</v>
      </c>
    </row>
    <row r="244" spans="3:7" x14ac:dyDescent="0.2">
      <c r="C244" s="51">
        <v>90</v>
      </c>
      <c r="D244" s="94">
        <f>VLOOKUP($C244,Flete!$O$6:$AA$47,13,FALSE)</f>
        <v>410.00150065853262</v>
      </c>
      <c r="F244" s="51">
        <v>340</v>
      </c>
      <c r="G244" s="94">
        <f>VLOOKUP($F244,Flete!$O$6:$AA$47,13,FALSE)</f>
        <v>285.0802151771627</v>
      </c>
    </row>
    <row r="245" spans="3:7" x14ac:dyDescent="0.2">
      <c r="C245" s="51">
        <v>100</v>
      </c>
      <c r="D245" s="94">
        <f>VLOOKUP($C245,Flete!$O$6:$AA$47,13,FALSE)</f>
        <v>393.77366728617233</v>
      </c>
      <c r="F245" s="51">
        <v>360</v>
      </c>
      <c r="G245" s="94">
        <f>VLOOKUP($F245,Flete!$O$6:$AA$47,13,FALSE)</f>
        <v>282.76446330098241</v>
      </c>
    </row>
    <row r="246" spans="3:7" x14ac:dyDescent="0.2">
      <c r="C246" s="51">
        <v>110</v>
      </c>
      <c r="D246" s="94">
        <f>VLOOKUP($C246,Flete!$O$6:$AA$47,13,FALSE)</f>
        <v>380.49634907242324</v>
      </c>
      <c r="F246" s="51">
        <v>380</v>
      </c>
      <c r="G246" s="94">
        <f>VLOOKUP($F246,Flete!$O$6:$AA$47,13,FALSE)</f>
        <v>280.69247478018957</v>
      </c>
    </row>
    <row r="247" spans="3:7" x14ac:dyDescent="0.2">
      <c r="C247" s="51">
        <v>120</v>
      </c>
      <c r="D247" s="94">
        <f>VLOOKUP($C247,Flete!$O$6:$AA$47,13,FALSE)</f>
        <v>369.43191722763203</v>
      </c>
      <c r="F247" s="51">
        <v>400</v>
      </c>
      <c r="G247" s="94">
        <f>VLOOKUP($F247,Flete!$O$6:$AA$47,13,FALSE)</f>
        <v>278.827685111476</v>
      </c>
    </row>
    <row r="248" spans="3:7" x14ac:dyDescent="0.2">
      <c r="C248" s="51">
        <v>130</v>
      </c>
      <c r="D248" s="94">
        <f>VLOOKUP($C248,Flete!$O$6:$AA$47,13,FALSE)</f>
        <v>360.06970566665495</v>
      </c>
      <c r="F248" s="51">
        <v>420</v>
      </c>
      <c r="G248" s="94">
        <f>VLOOKUP($F248,Flete!$O$6:$AA$47,13,FALSE)</f>
        <v>277.14049445883046</v>
      </c>
    </row>
    <row r="249" spans="3:7" x14ac:dyDescent="0.2">
      <c r="C249" s="51">
        <v>140</v>
      </c>
      <c r="D249" s="94">
        <f>VLOOKUP($C249,Flete!$O$6:$AA$47,13,FALSE)</f>
        <v>352.04495290010317</v>
      </c>
      <c r="F249" s="51">
        <v>440</v>
      </c>
      <c r="G249" s="94">
        <f>VLOOKUP($F249,Flete!$O$6:$AA$47,13,FALSE)</f>
        <v>275.60668477460723</v>
      </c>
    </row>
    <row r="250" spans="3:7" x14ac:dyDescent="0.2">
      <c r="C250" s="51">
        <v>150</v>
      </c>
      <c r="D250" s="94">
        <f>VLOOKUP($C250,Flete!$O$6:$AA$47,13,FALSE)</f>
        <v>337.87935795407196</v>
      </c>
      <c r="F250" s="51">
        <v>460</v>
      </c>
      <c r="G250" s="94">
        <f>VLOOKUP($F250,Flete!$O$6:$AA$47,13,FALSE)</f>
        <v>274.2062498455337</v>
      </c>
    </row>
    <row r="251" spans="3:7" x14ac:dyDescent="0.2">
      <c r="C251" s="51">
        <v>160</v>
      </c>
      <c r="D251" s="94">
        <f>VLOOKUP($C251,Flete!$O$6:$AA$47,13,FALSE)</f>
        <v>331.97419066981234</v>
      </c>
      <c r="F251" s="51">
        <v>480</v>
      </c>
      <c r="G251" s="94">
        <f>VLOOKUP($F251,Flete!$O$6:$AA$47,13,FALSE)</f>
        <v>272.9225178272165</v>
      </c>
    </row>
    <row r="252" spans="3:7" x14ac:dyDescent="0.2">
      <c r="C252" s="59">
        <v>170</v>
      </c>
      <c r="D252" s="95">
        <f>VLOOKUP($C252,Flete!$O$6:$AA$47,13,FALSE)</f>
        <v>326.76374894840677</v>
      </c>
      <c r="F252" s="59">
        <v>500</v>
      </c>
      <c r="G252" s="95">
        <f>VLOOKUP($F252,Flete!$O$6:$AA$47,13,FALSE)</f>
        <v>271.7414843703645</v>
      </c>
    </row>
  </sheetData>
  <mergeCells count="61">
    <mergeCell ref="A227:B227"/>
    <mergeCell ref="C213:G213"/>
    <mergeCell ref="C218:G218"/>
    <mergeCell ref="C226:G226"/>
    <mergeCell ref="I226:J226"/>
    <mergeCell ref="A226:B226"/>
    <mergeCell ref="I218:J218"/>
    <mergeCell ref="C189:G189"/>
    <mergeCell ref="C195:G195"/>
    <mergeCell ref="C201:G201"/>
    <mergeCell ref="C205:G205"/>
    <mergeCell ref="C209:G209"/>
    <mergeCell ref="C144:G144"/>
    <mergeCell ref="C151:G151"/>
    <mergeCell ref="C162:G162"/>
    <mergeCell ref="C167:G167"/>
    <mergeCell ref="C182:G182"/>
    <mergeCell ref="C57:G57"/>
    <mergeCell ref="C65:G65"/>
    <mergeCell ref="C78:G78"/>
    <mergeCell ref="C90:G90"/>
    <mergeCell ref="C100:G100"/>
    <mergeCell ref="C106:G106"/>
    <mergeCell ref="C116:G116"/>
    <mergeCell ref="C123:G123"/>
    <mergeCell ref="C128:G128"/>
    <mergeCell ref="C137:G137"/>
    <mergeCell ref="I189:J189"/>
    <mergeCell ref="I201:J201"/>
    <mergeCell ref="I205:J205"/>
    <mergeCell ref="I209:J209"/>
    <mergeCell ref="I213:J213"/>
    <mergeCell ref="I195:J195"/>
    <mergeCell ref="I144:J144"/>
    <mergeCell ref="I151:J151"/>
    <mergeCell ref="I162:J162"/>
    <mergeCell ref="I167:J167"/>
    <mergeCell ref="I182:J182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4.7109375" style="138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5" t="s">
        <v>1843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4" t="s">
        <v>1842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SEPTIEMBRE 2025</v>
      </c>
      <c r="M4" s="207"/>
      <c r="N4" s="207"/>
    </row>
    <row r="5" spans="1:23" ht="12.95" customHeight="1" thickBot="1" x14ac:dyDescent="0.25">
      <c r="A5" s="331" t="s">
        <v>1841</v>
      </c>
      <c r="B5" s="328" t="s">
        <v>1840</v>
      </c>
      <c r="C5" s="328" t="s">
        <v>1839</v>
      </c>
      <c r="D5" s="328" t="s">
        <v>1822</v>
      </c>
      <c r="E5" s="328" t="s">
        <v>1838</v>
      </c>
      <c r="F5" s="328" t="s">
        <v>1837</v>
      </c>
      <c r="G5" s="328" t="s">
        <v>1836</v>
      </c>
      <c r="H5" s="338" t="s">
        <v>1835</v>
      </c>
      <c r="I5" s="339"/>
      <c r="J5" s="338" t="s">
        <v>1834</v>
      </c>
      <c r="K5" s="339"/>
      <c r="L5" s="340" t="s">
        <v>1833</v>
      </c>
      <c r="M5" s="341"/>
      <c r="N5" s="341"/>
      <c r="O5" s="341"/>
      <c r="P5" s="342"/>
      <c r="Q5" s="336" t="s">
        <v>1832</v>
      </c>
      <c r="V5" s="138" t="s">
        <v>1831</v>
      </c>
    </row>
    <row r="6" spans="1:23" ht="29.45" customHeight="1" x14ac:dyDescent="0.2">
      <c r="A6" s="332"/>
      <c r="B6" s="329"/>
      <c r="C6" s="343"/>
      <c r="D6" s="343"/>
      <c r="E6" s="343"/>
      <c r="F6" s="343"/>
      <c r="G6" s="343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7"/>
      <c r="V6" s="326" t="s">
        <v>1823</v>
      </c>
      <c r="W6" s="181" t="s">
        <v>1822</v>
      </c>
    </row>
    <row r="7" spans="1:23" ht="15.6" customHeight="1" thickBot="1" x14ac:dyDescent="0.25">
      <c r="A7" s="333"/>
      <c r="B7" s="330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7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VLOOKUP(A8,IN_09_25!$B$8:$E$635,4,FALSE)</f>
        <v>804073511.59848416</v>
      </c>
      <c r="D8" s="175">
        <v>10000</v>
      </c>
      <c r="E8" s="174">
        <v>87</v>
      </c>
      <c r="F8" s="174">
        <f>+$D$31</f>
        <v>1690.7574055134098</v>
      </c>
      <c r="G8" s="173">
        <v>0.122</v>
      </c>
      <c r="H8" s="172">
        <f>VLOOKUP(A22,A22:D29,4,FALSE)</f>
        <v>10347.063999999998</v>
      </c>
      <c r="I8" s="172">
        <f>VLOOKUP(A25,A22:D29,4)</f>
        <v>7580.364999999998</v>
      </c>
      <c r="J8" s="171">
        <f t="shared" ref="J8:J19" si="0">(C8*0.5)/D8</f>
        <v>40203.675579924209</v>
      </c>
      <c r="K8" s="170">
        <f t="shared" ref="K8:K19" si="1">C8*G8*(((D8/2000)+1)/(2*D8/2000))/2000</f>
        <v>29429.090524504521</v>
      </c>
      <c r="L8" s="170">
        <f t="shared" ref="L8:L19" si="2">ROUND(0.02*C8,2)/2000</f>
        <v>8040.7351150000004</v>
      </c>
      <c r="M8" s="169">
        <f t="shared" ref="M8:M19" si="3">+E8*F8*0.15</f>
        <v>22064.384141949999</v>
      </c>
      <c r="N8" s="169">
        <f t="shared" ref="N8:N19" si="4">0.3*M8</f>
        <v>6619.3152425849994</v>
      </c>
      <c r="O8" s="169">
        <f t="shared" ref="O8:O19" si="5">0.6*J8</f>
        <v>24122.205347954525</v>
      </c>
      <c r="P8" s="169">
        <f t="shared" ref="P8:P19" si="6">H8+I8</f>
        <v>17927.428999999996</v>
      </c>
      <c r="Q8" s="168">
        <f t="shared" ref="Q8:Q19" si="7">SUM(J8:P8)</f>
        <v>148406.83495191825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VLOOKUP(A9,IN_09_25!$B$8:$E$635,4,FALSE)</f>
        <v>1066049200.7900003</v>
      </c>
      <c r="D9" s="157">
        <v>10000</v>
      </c>
      <c r="E9" s="156">
        <v>180</v>
      </c>
      <c r="F9" s="156">
        <f>+$D$31</f>
        <v>1690.7574055134098</v>
      </c>
      <c r="G9" s="155">
        <v>0.122</v>
      </c>
      <c r="H9" s="154">
        <f>VLOOKUP(A22,A22:D29,4,FALSE)</f>
        <v>10347.063999999998</v>
      </c>
      <c r="I9" s="154">
        <f>VLOOKUP(A25,A22:D29,4)</f>
        <v>7580.364999999998</v>
      </c>
      <c r="J9" s="152">
        <f t="shared" si="0"/>
        <v>53302.460039500016</v>
      </c>
      <c r="K9" s="151">
        <f t="shared" si="1"/>
        <v>39017.400748914013</v>
      </c>
      <c r="L9" s="151">
        <f t="shared" si="2"/>
        <v>10660.49201</v>
      </c>
      <c r="M9" s="150">
        <f t="shared" si="3"/>
        <v>45650.449948862064</v>
      </c>
      <c r="N9" s="150">
        <f t="shared" si="4"/>
        <v>13695.134984658618</v>
      </c>
      <c r="O9" s="150">
        <f t="shared" si="5"/>
        <v>31981.476023700008</v>
      </c>
      <c r="P9" s="150">
        <f t="shared" si="6"/>
        <v>17927.428999999996</v>
      </c>
      <c r="Q9" s="149">
        <f t="shared" si="7"/>
        <v>212234.84275563472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VLOOKUP(A10,IN_09_25!$B$8:$E$635,4,FALSE)</f>
        <v>412555416.95466328</v>
      </c>
      <c r="D10" s="157">
        <v>10000</v>
      </c>
      <c r="E10" s="156">
        <v>140</v>
      </c>
      <c r="F10" s="156">
        <f t="shared" ref="F10:F19" si="8">+$D$31</f>
        <v>1690.7574055134098</v>
      </c>
      <c r="G10" s="155">
        <v>0.122</v>
      </c>
      <c r="H10" s="154">
        <f>VLOOKUP(A22,A22:D29,4,FALSE)</f>
        <v>10347.063999999998</v>
      </c>
      <c r="I10" s="154">
        <f>VLOOKUP(A25,A22:D29,4)</f>
        <v>7580.364999999998</v>
      </c>
      <c r="J10" s="152">
        <f t="shared" si="0"/>
        <v>20627.770847733165</v>
      </c>
      <c r="K10" s="151">
        <f t="shared" si="1"/>
        <v>15099.528260540676</v>
      </c>
      <c r="L10" s="151">
        <f t="shared" si="2"/>
        <v>4125.5541700000003</v>
      </c>
      <c r="M10" s="150">
        <f t="shared" si="3"/>
        <v>35505.905515781604</v>
      </c>
      <c r="N10" s="150">
        <f t="shared" si="4"/>
        <v>10651.771654734481</v>
      </c>
      <c r="O10" s="150">
        <f t="shared" si="5"/>
        <v>12376.662508639898</v>
      </c>
      <c r="P10" s="150">
        <f t="shared" si="6"/>
        <v>17927.428999999996</v>
      </c>
      <c r="Q10" s="149">
        <f t="shared" si="7"/>
        <v>116314.62195742983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VLOOKUP(A11,IN_09_25!$B$8:$E$635,4,FALSE)</f>
        <v>1228937006.9474833</v>
      </c>
      <c r="D11" s="157">
        <v>10000</v>
      </c>
      <c r="E11" s="156">
        <v>140</v>
      </c>
      <c r="F11" s="156">
        <f t="shared" si="8"/>
        <v>1690.7574055134098</v>
      </c>
      <c r="G11" s="155">
        <v>0.122</v>
      </c>
      <c r="H11" s="154">
        <f>VLOOKUP(A22,A22:D29,4,FALSE)</f>
        <v>10347.063999999998</v>
      </c>
      <c r="I11" s="154"/>
      <c r="J11" s="152">
        <f t="shared" si="0"/>
        <v>61446.850347374166</v>
      </c>
      <c r="K11" s="151">
        <f t="shared" si="1"/>
        <v>44979.094454277882</v>
      </c>
      <c r="L11" s="151">
        <f t="shared" si="2"/>
        <v>12289.370070000001</v>
      </c>
      <c r="M11" s="150">
        <f t="shared" si="3"/>
        <v>35505.905515781604</v>
      </c>
      <c r="N11" s="150">
        <f t="shared" si="4"/>
        <v>10651.771654734481</v>
      </c>
      <c r="O11" s="150">
        <f t="shared" si="5"/>
        <v>36868.110208424499</v>
      </c>
      <c r="P11" s="150">
        <f t="shared" si="6"/>
        <v>10347.063999999998</v>
      </c>
      <c r="Q11" s="149">
        <f t="shared" si="7"/>
        <v>212088.16625059262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VLOOKUP(A12,IN_09_25!$B$8:$E$635,4,FALSE)</f>
        <v>396618351.19488645</v>
      </c>
      <c r="D12" s="157">
        <v>10000</v>
      </c>
      <c r="E12" s="156">
        <v>70</v>
      </c>
      <c r="F12" s="156">
        <f t="shared" si="8"/>
        <v>1690.7574055134098</v>
      </c>
      <c r="G12" s="155">
        <v>0.122</v>
      </c>
      <c r="H12" s="154">
        <f>VLOOKUP(A22,A22:D29,4,FALSE)</f>
        <v>10347.063999999998</v>
      </c>
      <c r="I12" s="154"/>
      <c r="J12" s="152">
        <f t="shared" si="0"/>
        <v>19830.917559744321</v>
      </c>
      <c r="K12" s="151">
        <f t="shared" si="1"/>
        <v>14516.231653732844</v>
      </c>
      <c r="L12" s="151">
        <f t="shared" si="2"/>
        <v>3966.1835099999998</v>
      </c>
      <c r="M12" s="150">
        <f t="shared" si="3"/>
        <v>17752.952757890802</v>
      </c>
      <c r="N12" s="150">
        <f t="shared" si="4"/>
        <v>5325.8858273672404</v>
      </c>
      <c r="O12" s="150">
        <f t="shared" si="5"/>
        <v>11898.550535846593</v>
      </c>
      <c r="P12" s="150">
        <f t="shared" si="6"/>
        <v>10347.063999999998</v>
      </c>
      <c r="Q12" s="149">
        <f t="shared" si="7"/>
        <v>83637.785844581798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VLOOKUP(A13,IN_09_25!$B$8:$E$635,4,FALSE)</f>
        <v>934882391.17506695</v>
      </c>
      <c r="D13" s="157">
        <v>10000</v>
      </c>
      <c r="E13" s="156">
        <v>120</v>
      </c>
      <c r="F13" s="156">
        <f t="shared" si="8"/>
        <v>1690.7574055134098</v>
      </c>
      <c r="G13" s="155">
        <v>0.122</v>
      </c>
      <c r="H13" s="154">
        <f>VLOOKUP(A22,A22:D29,4,FALSE)</f>
        <v>10347.063999999998</v>
      </c>
      <c r="I13" s="154"/>
      <c r="J13" s="152">
        <f t="shared" si="0"/>
        <v>46744.119558753344</v>
      </c>
      <c r="K13" s="151">
        <f t="shared" si="1"/>
        <v>34216.695517007451</v>
      </c>
      <c r="L13" s="151">
        <f t="shared" si="2"/>
        <v>9348.823910000001</v>
      </c>
      <c r="M13" s="150">
        <f t="shared" si="3"/>
        <v>30433.633299241374</v>
      </c>
      <c r="N13" s="150">
        <f t="shared" si="4"/>
        <v>9130.0899897724121</v>
      </c>
      <c r="O13" s="150">
        <f t="shared" si="5"/>
        <v>28046.471735252006</v>
      </c>
      <c r="P13" s="150">
        <f t="shared" si="6"/>
        <v>10347.063999999998</v>
      </c>
      <c r="Q13" s="149">
        <f t="shared" si="7"/>
        <v>168266.89801002661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VLOOKUP(A14,IN_09_25!$B$8:$E$635,4,FALSE)</f>
        <v>749120921.41046619</v>
      </c>
      <c r="D14" s="157">
        <v>10000</v>
      </c>
      <c r="E14" s="156">
        <v>240</v>
      </c>
      <c r="F14" s="156">
        <f t="shared" si="8"/>
        <v>1690.7574055134098</v>
      </c>
      <c r="G14" s="155">
        <v>0.122</v>
      </c>
      <c r="H14" s="154">
        <f>VLOOKUP(A22,A22:D286,4,FALSE)</f>
        <v>10347.063999999998</v>
      </c>
      <c r="I14" s="154">
        <f>VLOOKUP(A25,A22:D29,4)</f>
        <v>7580.364999999998</v>
      </c>
      <c r="J14" s="152">
        <f t="shared" si="0"/>
        <v>37456.046070523313</v>
      </c>
      <c r="K14" s="151">
        <f t="shared" si="1"/>
        <v>27417.825723623064</v>
      </c>
      <c r="L14" s="151">
        <f t="shared" si="2"/>
        <v>7491.2092149999999</v>
      </c>
      <c r="M14" s="150">
        <f t="shared" si="3"/>
        <v>60867.266598482747</v>
      </c>
      <c r="N14" s="150">
        <f t="shared" si="4"/>
        <v>18260.179979544824</v>
      </c>
      <c r="O14" s="150">
        <f t="shared" si="5"/>
        <v>22473.627642313986</v>
      </c>
      <c r="P14" s="150">
        <f t="shared" si="6"/>
        <v>17927.428999999996</v>
      </c>
      <c r="Q14" s="149">
        <f t="shared" si="7"/>
        <v>191893.58422948795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VLOOKUP(A15,IN_09_25!$B$8:$E$635,4,FALSE)</f>
        <v>992901998.32549667</v>
      </c>
      <c r="D15" s="157">
        <v>10000</v>
      </c>
      <c r="E15" s="156">
        <v>200</v>
      </c>
      <c r="F15" s="156">
        <f t="shared" si="8"/>
        <v>1690.7574055134098</v>
      </c>
      <c r="G15" s="155">
        <v>0.122</v>
      </c>
      <c r="H15" s="154">
        <f>VLOOKUP(A22,A22:D29,4,FALSE)</f>
        <v>10347.063999999998</v>
      </c>
      <c r="I15" s="154"/>
      <c r="J15" s="152">
        <f t="shared" si="0"/>
        <v>49645.099916274834</v>
      </c>
      <c r="K15" s="151">
        <f t="shared" si="1"/>
        <v>36340.213138713174</v>
      </c>
      <c r="L15" s="151">
        <f t="shared" si="2"/>
        <v>9929.019984999999</v>
      </c>
      <c r="M15" s="150">
        <f t="shared" si="3"/>
        <v>50722.722165402294</v>
      </c>
      <c r="N15" s="150">
        <f t="shared" si="4"/>
        <v>15216.816649620687</v>
      </c>
      <c r="O15" s="150">
        <f t="shared" si="5"/>
        <v>29787.059949764898</v>
      </c>
      <c r="P15" s="150">
        <f t="shared" si="6"/>
        <v>10347.063999999998</v>
      </c>
      <c r="Q15" s="149">
        <f t="shared" si="7"/>
        <v>201987.99580477586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VLOOKUP(A16,IN_09_25!$B$8:$E$635,4,FALSE)</f>
        <v>108710441.1581023</v>
      </c>
      <c r="D16" s="157">
        <v>10000</v>
      </c>
      <c r="E16" s="156">
        <v>200</v>
      </c>
      <c r="F16" s="156">
        <f t="shared" si="8"/>
        <v>1690.7574055134098</v>
      </c>
      <c r="G16" s="155">
        <v>0.122</v>
      </c>
      <c r="H16" s="154">
        <f>VLOOKUP(A22,A22:D29,4,FALSE)</f>
        <v>10347.063999999998</v>
      </c>
      <c r="I16" s="154"/>
      <c r="J16" s="152">
        <f t="shared" si="0"/>
        <v>5435.5220579051156</v>
      </c>
      <c r="K16" s="151">
        <f t="shared" si="1"/>
        <v>3978.8021463865443</v>
      </c>
      <c r="L16" s="151">
        <f t="shared" si="2"/>
        <v>1087.1044099999999</v>
      </c>
      <c r="M16" s="150">
        <f t="shared" si="3"/>
        <v>50722.722165402294</v>
      </c>
      <c r="N16" s="150">
        <f t="shared" si="4"/>
        <v>15216.816649620687</v>
      </c>
      <c r="O16" s="150">
        <f t="shared" si="5"/>
        <v>3261.3132347430692</v>
      </c>
      <c r="P16" s="150">
        <f t="shared" si="6"/>
        <v>10347.063999999998</v>
      </c>
      <c r="Q16" s="149">
        <f t="shared" si="7"/>
        <v>90049.344664057702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VLOOKUP(A17,IN_09_25!$B$8:$E$635,4,FALSE)</f>
        <v>735391687.36024725</v>
      </c>
      <c r="D17" s="157">
        <v>10000</v>
      </c>
      <c r="E17" s="156">
        <v>90</v>
      </c>
      <c r="F17" s="156">
        <f t="shared" si="8"/>
        <v>1690.7574055134098</v>
      </c>
      <c r="G17" s="155">
        <v>0.122</v>
      </c>
      <c r="H17" s="154">
        <f>VLOOKUP(A22,A22:D29,4,FALSE)</f>
        <v>10347.063999999998</v>
      </c>
      <c r="I17" s="154">
        <f>VLOOKUP(A25,A22:D29,4)</f>
        <v>7580.364999999998</v>
      </c>
      <c r="J17" s="152">
        <f t="shared" si="0"/>
        <v>36769.584368012365</v>
      </c>
      <c r="K17" s="151">
        <f t="shared" si="1"/>
        <v>26915.335757385048</v>
      </c>
      <c r="L17" s="151">
        <f t="shared" si="2"/>
        <v>7353.9168749999999</v>
      </c>
      <c r="M17" s="150">
        <f t="shared" si="3"/>
        <v>22825.224974431032</v>
      </c>
      <c r="N17" s="150">
        <f t="shared" si="4"/>
        <v>6847.5674923293091</v>
      </c>
      <c r="O17" s="150">
        <f t="shared" si="5"/>
        <v>22061.750620807419</v>
      </c>
      <c r="P17" s="150">
        <f t="shared" si="6"/>
        <v>17927.428999999996</v>
      </c>
      <c r="Q17" s="149">
        <f t="shared" si="7"/>
        <v>140700.80908796517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VLOOKUP(A18,IN_09_25!$B$8:$E$635,4,FALSE)</f>
        <v>293574104.7429136</v>
      </c>
      <c r="D18" s="163">
        <v>10000</v>
      </c>
      <c r="E18" s="162">
        <v>60</v>
      </c>
      <c r="F18" s="156">
        <f t="shared" si="8"/>
        <v>1690.7574055134098</v>
      </c>
      <c r="G18" s="161">
        <v>0.122</v>
      </c>
      <c r="H18" s="154">
        <f>VLOOKUP(A22,A22:D29,4,FALSE)</f>
        <v>10347.063999999998</v>
      </c>
      <c r="I18" s="154"/>
      <c r="J18" s="152">
        <f t="shared" si="0"/>
        <v>14678.705237145679</v>
      </c>
      <c r="K18" s="151">
        <f t="shared" si="1"/>
        <v>10744.812233590636</v>
      </c>
      <c r="L18" s="151">
        <f t="shared" si="2"/>
        <v>2935.7410449999998</v>
      </c>
      <c r="M18" s="150">
        <f t="shared" si="3"/>
        <v>15216.816649620687</v>
      </c>
      <c r="N18" s="150">
        <f t="shared" si="4"/>
        <v>4565.044994886206</v>
      </c>
      <c r="O18" s="150">
        <f t="shared" si="5"/>
        <v>8807.2231422874065</v>
      </c>
      <c r="P18" s="150">
        <f t="shared" si="6"/>
        <v>10347.063999999998</v>
      </c>
      <c r="Q18" s="149">
        <f t="shared" si="7"/>
        <v>67295.407302530613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VLOOKUP(A19,IN_09_25!$B$8:$E$635,4,FALSE)</f>
        <v>2079800738.426641</v>
      </c>
      <c r="D19" s="157">
        <v>10000</v>
      </c>
      <c r="E19" s="156">
        <v>240</v>
      </c>
      <c r="F19" s="156">
        <f t="shared" si="8"/>
        <v>1690.7574055134098</v>
      </c>
      <c r="G19" s="155">
        <v>0.122</v>
      </c>
      <c r="H19" s="154">
        <f>VLOOKUP(A22,A22:D29,4,FALSE)</f>
        <v>10347.063999999998</v>
      </c>
      <c r="I19" s="153"/>
      <c r="J19" s="152">
        <f t="shared" si="0"/>
        <v>103990.03692133205</v>
      </c>
      <c r="K19" s="151">
        <f t="shared" si="1"/>
        <v>76120.707026415053</v>
      </c>
      <c r="L19" s="151">
        <f t="shared" si="2"/>
        <v>20798.007385000001</v>
      </c>
      <c r="M19" s="150">
        <f t="shared" si="3"/>
        <v>60867.266598482747</v>
      </c>
      <c r="N19" s="150">
        <f t="shared" si="4"/>
        <v>18260.179979544824</v>
      </c>
      <c r="O19" s="150">
        <f t="shared" si="5"/>
        <v>62394.022152799225</v>
      </c>
      <c r="P19" s="150">
        <f t="shared" si="6"/>
        <v>10347.063999999998</v>
      </c>
      <c r="Q19" s="149">
        <f t="shared" si="7"/>
        <v>352777.28406357393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VLOOKUP(A22,IN_09_25!$B$8:$E$635,4,FALSE)</f>
        <v>10347.063999999998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VLOOKUP(A23,IN_09_25!$B$8:$E$635,4,FALSE)</f>
        <v>8898.6999999999953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VLOOKUP(A24,IN_09_25!$B$8:$E$635,4,FALSE)</f>
        <v>8221.2410000000109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VLOOKUP(A25,IN_09_25!$B$8:$E$635,4,FALSE)</f>
        <v>7580.364999999998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VLOOKUP(A26,IN_09_25!$B$8:$E$635,4,FALSE)</f>
        <v>8942.0429999999997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VLOOKUP(A27,IN_09_25!$B$8:$E$635,4,FALSE)</f>
        <v>8184.7894999999999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VLOOKUP(A28,IN_09_25!$B$8:$E$635,4,FALSE)</f>
        <v>9436.3055000000022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VLOOKUP(A29,IN_09_25!$B$8:$E$635,4,FALSE)</f>
        <v>10347.063999999998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VLOOKUP(A31,IN_09_25!$B$8:$E$635,4,FALSE)</f>
        <v>1690.7574055134098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11" t="str">
        <f>'PT ORGANISMOS'!A2</f>
        <v>Precios de SEPTIEMBRE 2025</v>
      </c>
      <c r="B2" s="311"/>
      <c r="C2" s="311"/>
      <c r="D2" s="311"/>
      <c r="E2" s="311"/>
      <c r="F2" s="311"/>
      <c r="G2" s="311"/>
      <c r="H2" s="212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938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25700.239030000001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VLOOKUP($B10,IN_09_25!$B:$E,4,)</f>
        <v>8184.7894999999999</v>
      </c>
      <c r="G10" s="13">
        <f>F10*E10</f>
        <v>25700.239030000001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32575.462209999998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VLOOKUP($B18,IN_09_25!$B:$E,4,)</f>
        <v>8184.7894999999999</v>
      </c>
      <c r="G18" s="13">
        <f>F18*E18</f>
        <v>32575.462209999998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54347.002279999993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VLOOKUP($B26,IN_09_25!$B:$E,4,)</f>
        <v>8184.7894999999999</v>
      </c>
      <c r="G26" s="13">
        <f>F26*E26</f>
        <v>54347.002279999993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34901.754459439755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VLOOKUP($B34,IN_09_25!$B:$E,4,)</f>
        <v>8184.7894999999999</v>
      </c>
      <c r="G34" s="13">
        <f>F34*E34</f>
        <v>32575.462209999998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VLOOKUP($B36,IN_09_25!$B:$E,4,)</f>
        <v>116314.61247198797</v>
      </c>
      <c r="G36" s="17">
        <f>F36*E36</f>
        <v>2326.2922494397594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22099.919560028651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VLOOKUP($B43,IN_09_25!$B:$E,4,)</f>
        <v>8184.7894999999999</v>
      </c>
      <c r="G43" s="13">
        <f>F43*E43</f>
        <v>16369.579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VLOOKUP($B45,IN_09_25!$B:$E,4,)</f>
        <v>212234.83555661672</v>
      </c>
      <c r="G45" s="17">
        <f>F45*E45</f>
        <v>5730.3405600286515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19923.589674439761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VLOOKUP($B52,IN_09_25!$B:$E,4,)</f>
        <v>8184.7894999999999</v>
      </c>
      <c r="G52" s="13">
        <f>F52*E52</f>
        <v>17597.297425000001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VLOOKUP($B54,IN_09_25!$B:$E,4,)</f>
        <v>116314.61247198797</v>
      </c>
      <c r="G54" s="17">
        <f>F54*E54</f>
        <v>2326.2922494397594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5413.3169145195798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VLOOKUP($B61,IN_09_25!$B:$E,4,)</f>
        <v>8184.7894999999999</v>
      </c>
      <c r="G61" s="13">
        <f>F61*E61</f>
        <v>1342.305478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VLOOKUP($B63,IN_09_25!$B:$E,4,)</f>
        <v>116314.61247198797</v>
      </c>
      <c r="G63" s="17">
        <f>F63*E63</f>
        <v>4071.0114365195795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1992.608174023846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VLOOKUP($B70,IN_09_25!$B:$E,4,)</f>
        <v>8184.7894999999999</v>
      </c>
      <c r="G70" s="13">
        <f>F70*E70</f>
        <v>409.23947500000003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VLOOKUP($B72,IN_09_25!$B:$E,4,)</f>
        <v>148406.8449158603</v>
      </c>
      <c r="G72" s="13">
        <f>F72*E72</f>
        <v>742.03422457930151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VLOOKUP($B73,IN_09_25!$B:$E,4,)</f>
        <v>168266.89488890886</v>
      </c>
      <c r="G73" s="17">
        <f>F73*E73</f>
        <v>841.3344744445443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11" t="str">
        <f>'PT ORGANISMOS'!A2</f>
        <v>Precios de SEPTIEMBRE 2025</v>
      </c>
      <c r="C2" s="311"/>
      <c r="D2" s="311"/>
      <c r="E2" s="311"/>
      <c r="F2" s="311"/>
      <c r="G2" s="311"/>
      <c r="H2" s="311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922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10718.48702521228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VLOOKUP(B9,IN_09_25!$B:$E,4,)</f>
        <v>600.17880501913703</v>
      </c>
      <c r="G9" s="13">
        <f>F9*E9</f>
        <v>6001.7880501913705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VLOOKUP(B10,IN_09_25!$B:$E,4,)</f>
        <v>21178.367814377412</v>
      </c>
      <c r="G10" s="13">
        <f>F10*E10</f>
        <v>741.24287350320947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VLOOKUP(B11,IN_09_25!$B:$E,4,)</f>
        <v>16988.223717873167</v>
      </c>
      <c r="G11" s="13">
        <f>F11*E11</f>
        <v>509.64671153619497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VLOOKUP(B13,IN_09_25!$B:$E,4,)</f>
        <v>8184.7894999999999</v>
      </c>
      <c r="G13" s="13">
        <f>F13*E13</f>
        <v>3273.9158000000002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VLOOKUP(B15,IN_09_25!$B:$E,4,)</f>
        <v>191893.58998150541</v>
      </c>
      <c r="G15" s="17">
        <f>F15*E15</f>
        <v>191.89358998150541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638281.07666680741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VLOOKUP(B21,IN_09_25!$B:$E,4,)</f>
        <v>4860.407119126442</v>
      </c>
      <c r="G21" s="13">
        <f>F21*E21</f>
        <v>285694.73046225228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VLOOKUP(B22,IN_09_25!$B:$E,4,)</f>
        <v>600.17880501913703</v>
      </c>
      <c r="G22" s="13">
        <f>F22*E22</f>
        <v>150044.70125478425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VLOOKUP(B23,IN_09_25!$B:$E,4,)</f>
        <v>21178.367814377412</v>
      </c>
      <c r="G23" s="13">
        <f>F23*E23</f>
        <v>14824.857470064188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VLOOKUP(B24,IN_09_25!$B:$E,4,)</f>
        <v>16988.223717873167</v>
      </c>
      <c r="G24" s="13">
        <f>F24*E24</f>
        <v>10192.9342307239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VLOOKUP(B26,IN_09_25!$B:$E,4,)</f>
        <v>8184.7894999999999</v>
      </c>
      <c r="G26" s="13">
        <f>F26*E26</f>
        <v>166969.7058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VLOOKUP(B28,IN_09_25!$B:$E,4,)</f>
        <v>191893.58998150541</v>
      </c>
      <c r="G28" s="17">
        <f>F28*E28</f>
        <v>10554.147448982798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797179.20279217907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VLOOKUP(B34,IN_09_25!$B:$E,4,)</f>
        <v>4860.407119126442</v>
      </c>
      <c r="G34" s="13">
        <f>F34*E34</f>
        <v>352379.51613666705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VLOOKUP(B35,IN_09_25!$B:$E,4,)</f>
        <v>600.17880501913703</v>
      </c>
      <c r="G35" s="13">
        <f>F35*E35</f>
        <v>180053.64150574111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VLOOKUP(B36,IN_09_25!$B:$E,4,)</f>
        <v>21178.367814377412</v>
      </c>
      <c r="G36" s="13">
        <f>F36*E36</f>
        <v>14824.857470064188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VLOOKUP(B37,IN_09_25!$B:$E,4,)</f>
        <v>16988.223717873167</v>
      </c>
      <c r="G37" s="13">
        <f>F37*E37</f>
        <v>10192.9342307239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VLOOKUP(B39,IN_09_25!$B:$E,4,)</f>
        <v>8184.7894999999999</v>
      </c>
      <c r="G39" s="13">
        <f>F39*E39</f>
        <v>229174.106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VLOOKUP(B41,IN_09_25!$B:$E,4,)</f>
        <v>191893.58998150541</v>
      </c>
      <c r="G41" s="17">
        <f>F41*E41</f>
        <v>10554.147448982798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819173.90205074486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VLOOKUP(B47,IN_09_25!$B:$E,4,)</f>
        <v>8361.248043942649</v>
      </c>
      <c r="G47" s="13">
        <f>F47*E47</f>
        <v>403430.21812023281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VLOOKUP(B48,IN_09_25!$B:$E,4,)</f>
        <v>600.17880501913703</v>
      </c>
      <c r="G48" s="13">
        <f>F48*E48</f>
        <v>180053.64150574111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VLOOKUP(B49,IN_09_25!$B:$E,4,)</f>
        <v>21178.367814377412</v>
      </c>
      <c r="G49" s="13">
        <f>F49*E49</f>
        <v>14824.857470064188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VLOOKUP(B50,IN_09_25!$B:$E,4,)</f>
        <v>16988.223717873167</v>
      </c>
      <c r="G50" s="13">
        <f>F50*E50</f>
        <v>10192.9342307239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VLOOKUP(B52,IN_09_25!$B:$E,4,)</f>
        <v>8184.7894999999999</v>
      </c>
      <c r="G52" s="13">
        <f>F52*E52</f>
        <v>200118.103275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VLOOKUP(B54,IN_09_25!$B:$E,4,)</f>
        <v>191893.58998150541</v>
      </c>
      <c r="G54" s="17">
        <f>F54*E54</f>
        <v>10554.147448982798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11" t="str">
        <f>'PT ORGANISMOS'!A2</f>
        <v>Precios de SEPTIEMBRE 2025</v>
      </c>
      <c r="C2" s="311"/>
      <c r="D2" s="311"/>
      <c r="E2" s="311"/>
      <c r="F2" s="311"/>
      <c r="G2" s="311"/>
      <c r="H2" s="311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927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1382001.2921824686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VLOOKUP($B9,IN_09_25!$B:$E,4,)</f>
        <v>4860.407119126442</v>
      </c>
      <c r="G9" s="13">
        <f>F9*E9</f>
        <v>801967.17465586297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VLOOKUP($B10,IN_09_25!$B:$E,4,)</f>
        <v>600.17880501913703</v>
      </c>
      <c r="G10" s="13">
        <f>F10*E10</f>
        <v>189056.32358102818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VLOOKUP($B11,IN_09_25!$B:$E,4,)</f>
        <v>15920.851793019738</v>
      </c>
      <c r="G11" s="13">
        <f>F11*E11</f>
        <v>41250.926995714144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VLOOKUP($B12,IN_09_25!$B:$E,4,)</f>
        <v>21178.367814377412</v>
      </c>
      <c r="G12" s="13">
        <f>F12*E12</f>
        <v>14824.857470064188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VLOOKUP($B13,IN_09_25!$B:$E,4,)</f>
        <v>16988.223717873167</v>
      </c>
      <c r="G13" s="13">
        <f>F13*E13</f>
        <v>10192.9342307239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VLOOKUP($B15,IN_09_25!$B:$E,4,)</f>
        <v>8184.7894999999999</v>
      </c>
      <c r="G15" s="13">
        <f>F15*E15</f>
        <v>315114.39574999997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VLOOKUP($B17,IN_09_25!$B:$E,4,)</f>
        <v>191893.58998150541</v>
      </c>
      <c r="G17" s="17">
        <f>F17*E17</f>
        <v>9594.6794990752715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1294003.7914014456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VLOOKUP($B23,IN_09_25!$B:$E,4,)</f>
        <v>4860.407119126442</v>
      </c>
      <c r="G23" s="13">
        <f>F23*E23</f>
        <v>724200.66074983985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VLOOKUP($B24,IN_09_25!$B:$E,4,)</f>
        <v>600.17880501913703</v>
      </c>
      <c r="G24" s="13">
        <f>F24*E24</f>
        <v>189056.32358102818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VLOOKUP($B25,IN_09_25!$B:$E,4,)</f>
        <v>15920.851793019738</v>
      </c>
      <c r="G25" s="13">
        <f>F25*E25</f>
        <v>41250.926995714144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VLOOKUP($B26,IN_09_25!$B:$E,4,)</f>
        <v>21178.367814377412</v>
      </c>
      <c r="G26" s="13">
        <f>F26*E26</f>
        <v>14824.857470064188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VLOOKUP($B27,IN_09_25!$B:$E,4,)</f>
        <v>16988.223717873167</v>
      </c>
      <c r="G27" s="13">
        <f>F27*E27</f>
        <v>10192.9342307239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VLOOKUP($B29,IN_09_25!$B:$E,4,)</f>
        <v>8184.7894999999999</v>
      </c>
      <c r="G29" s="13">
        <f>F29*E29</f>
        <v>304883.40887500002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VLOOKUP($B31,IN_09_25!$B:$E,4,)</f>
        <v>191893.58998150541</v>
      </c>
      <c r="G31" s="17">
        <f>F31*E31</f>
        <v>9594.6794990752715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1200908.0198625305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VLOOKUP($B37,IN_09_25!$B:$E,4,)</f>
        <v>4860.407119126442</v>
      </c>
      <c r="G37" s="13">
        <f>F37*E37</f>
        <v>641573.73972469033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VLOOKUP($B38,IN_09_25!$B:$E,4,)</f>
        <v>600.17880501913703</v>
      </c>
      <c r="G38" s="13">
        <f>F38*E38</f>
        <v>186055.42955593247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VLOOKUP($B39,IN_09_25!$B:$E,4,)</f>
        <v>15920.851793019738</v>
      </c>
      <c r="G39" s="13">
        <f>F39*E39</f>
        <v>30918.29418204433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VLOOKUP($B40,IN_09_25!$B:$E,4,)</f>
        <v>21178.367814377412</v>
      </c>
      <c r="G40" s="13">
        <f>F40*E40</f>
        <v>14824.857470064188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VLOOKUP($B41,IN_09_25!$B:$E,4,)</f>
        <v>16988.223717873167</v>
      </c>
      <c r="G41" s="13">
        <f>F41*E41</f>
        <v>10192.9342307239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VLOOKUP($B43,IN_09_25!$B:$E,4,)</f>
        <v>8184.7894999999999</v>
      </c>
      <c r="G43" s="13">
        <f>F43*E43</f>
        <v>307748.08520000003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VLOOKUP($B45,IN_09_25!$B:$E,4,)</f>
        <v>191893.58998150541</v>
      </c>
      <c r="G45" s="17">
        <f>F45*E45</f>
        <v>9594.6794990752715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1261849.2111977981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VLOOKUP($B51,IN_09_25!$B:$E,4,)</f>
        <v>4860.407119126442</v>
      </c>
      <c r="G51" s="13">
        <f>F51*E51</f>
        <v>651294.55396294326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VLOOKUP($B52,IN_09_25!$B:$E,4,)</f>
        <v>600.17880501913703</v>
      </c>
      <c r="G52" s="13">
        <f>F52*E52</f>
        <v>186055.42955593247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VLOOKUP($B53,IN_09_25!$B:$E,4,)</f>
        <v>15920.851793019738</v>
      </c>
      <c r="G53" s="13">
        <f>F53*E53</f>
        <v>47762.555379059209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VLOOKUP($B54,IN_09_25!$B:$E,4,)</f>
        <v>21178.367814377412</v>
      </c>
      <c r="G54" s="13">
        <f>F54*E54</f>
        <v>14824.857470064188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VLOOKUP($B55,IN_09_25!$B:$E,4,)</f>
        <v>16988.223717873167</v>
      </c>
      <c r="G55" s="13">
        <f>F55*E55</f>
        <v>10192.9342307239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VLOOKUP($B57,IN_09_25!$B:$E,4,)</f>
        <v>8184.7894999999999</v>
      </c>
      <c r="G57" s="13">
        <f>F57*E57</f>
        <v>342124.20109999995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VLOOKUP($B59,IN_09_25!$B:$E,4,)</f>
        <v>191893.58998150541</v>
      </c>
      <c r="G59" s="17">
        <f>F59*E59</f>
        <v>9594.6794990752715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905131.4990160357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VLOOKUP($B65,IN_09_25!$B:$E,4,)</f>
        <v>4860.407119126442</v>
      </c>
      <c r="G65" s="13">
        <f>F65*E65</f>
        <v>382674.4337101822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VLOOKUP($B66,IN_09_25!$B:$E,4,)</f>
        <v>600.17880501913703</v>
      </c>
      <c r="G66" s="13">
        <f>F66*E66</f>
        <v>186055.42955593247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VLOOKUP($B67,IN_09_25!$B:$E,4,)</f>
        <v>15920.851793019738</v>
      </c>
      <c r="G67" s="13">
        <f>F67*E67</f>
        <v>54608.521650057701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VLOOKUP($B68,IN_09_25!$B:$E,4,)</f>
        <v>21178.367814377412</v>
      </c>
      <c r="G68" s="13">
        <f>F68*E68</f>
        <v>14824.857470064188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VLOOKUP($B69,IN_09_25!$B:$E,4,)</f>
        <v>16988.223717873167</v>
      </c>
      <c r="G69" s="13">
        <f>F69*E69</f>
        <v>10192.9342307239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VLOOKUP($B71,IN_09_25!$B:$E,4,)</f>
        <v>8184.7894999999999</v>
      </c>
      <c r="G71" s="13">
        <f>F71*E71</f>
        <v>247180.64289999998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VLOOKUP($B73,IN_09_25!$B:$E,4,)</f>
        <v>191893.58998150541</v>
      </c>
      <c r="G73" s="17">
        <f>F73*E73</f>
        <v>9594.6794990752715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90858.589269233707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VLOOKUP($B79,IN_09_25!$B:$E,4,)</f>
        <v>8361.248043942649</v>
      </c>
      <c r="G79" s="13">
        <f t="shared" ref="G79:G85" si="0">F79*E79</f>
        <v>10702.397496246591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VLOOKUP($B80,IN_09_25!$B:$E,4,)</f>
        <v>1223.123799170962</v>
      </c>
      <c r="G80" s="13">
        <f t="shared" si="0"/>
        <v>9784.990393367696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VLOOKUP($B81,IN_09_25!$B:$E,4,)</f>
        <v>2665.6286120246054</v>
      </c>
      <c r="G81" s="13">
        <f t="shared" si="0"/>
        <v>5597.820085251672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VLOOKUP($B82,IN_09_25!$B:$E,4,)</f>
        <v>600.17880501913703</v>
      </c>
      <c r="G82" s="13">
        <f t="shared" si="0"/>
        <v>12003.576100382741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VLOOKUP($B83,IN_09_25!$B:$E,4,)</f>
        <v>15920.851793019738</v>
      </c>
      <c r="G83" s="13">
        <f t="shared" si="0"/>
        <v>13882.982763513211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VLOOKUP($B84,IN_09_25!$B:$E,4,)</f>
        <v>21178.367814377412</v>
      </c>
      <c r="G84" s="13">
        <f t="shared" si="0"/>
        <v>698.88613787445468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VLOOKUP($B85,IN_09_25!$B:$E,4,)</f>
        <v>16988.223717873167</v>
      </c>
      <c r="G85" s="13">
        <f t="shared" si="0"/>
        <v>560.61138268981449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VLOOKUP($B87,IN_09_25!$B:$E,4,)</f>
        <v>8184.7894999999999</v>
      </c>
      <c r="G87" s="13">
        <f>F87*E87</f>
        <v>36667.856960000005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VLOOKUP($B89,IN_09_25!$B:$E,4,)</f>
        <v>191893.58998150541</v>
      </c>
      <c r="G89" s="17">
        <f>F89*E89</f>
        <v>959.4679499075271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995004.28958020452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VLOOKUP($B95,IN_09_25!$B:$E,4,)</f>
        <v>4860.407119126442</v>
      </c>
      <c r="G95" s="13">
        <f t="shared" ref="G95:G100" si="1">F95*E95</f>
        <v>72614.482359749047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VLOOKUP($B96,IN_09_25!$B:$E,4,)</f>
        <v>8361.248043942649</v>
      </c>
      <c r="G96" s="13">
        <f t="shared" si="1"/>
        <v>438965.52230698906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VLOOKUP($B97,IN_09_25!$B:$E,4,)</f>
        <v>600.17880501913703</v>
      </c>
      <c r="G97" s="13">
        <f t="shared" si="1"/>
        <v>189056.32358102818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VLOOKUP($B98,IN_09_25!$B:$E,4,)</f>
        <v>21178.367814377412</v>
      </c>
      <c r="G98" s="13">
        <f t="shared" si="1"/>
        <v>14824.857470064188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VLOOKUP($B99,IN_09_25!$B:$E,4,)</f>
        <v>4293.5967167900289</v>
      </c>
      <c r="G99" s="13">
        <f t="shared" si="1"/>
        <v>14211.805132574997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VLOOKUP($B100,IN_09_25!$B:$E,4,)</f>
        <v>16988.223717873167</v>
      </c>
      <c r="G100" s="13">
        <f t="shared" si="1"/>
        <v>10192.9342307239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VLOOKUP($B102,IN_09_25!$B:$E,4,)</f>
        <v>8184.7894999999999</v>
      </c>
      <c r="G102" s="13">
        <f>F102*E102</f>
        <v>245543.685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VLOOKUP($B104,IN_09_25!$B:$E,4,)</f>
        <v>191893.58998150541</v>
      </c>
      <c r="G104" s="17">
        <f>F104*E104</f>
        <v>9594.6794990752715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1129711.1299394695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VLOOKUP($B110,IN_09_25!$B:$E,4,)</f>
        <v>4860.407119126442</v>
      </c>
      <c r="G110" s="13">
        <f>F110*E110</f>
        <v>591025.50568577531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VLOOKUP($B111,IN_09_25!$B:$E,4,)</f>
        <v>600.17880501913703</v>
      </c>
      <c r="G111" s="13">
        <f>F111*E111</f>
        <v>186055.42955593247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VLOOKUP($B112,IN_09_25!$B:$E,4,)</f>
        <v>18464.065040134632</v>
      </c>
      <c r="G112" s="13">
        <f>F112*E112</f>
        <v>63331.743087661787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VLOOKUP($B113,IN_09_25!$B:$E,4,)</f>
        <v>21178.367814377412</v>
      </c>
      <c r="G113" s="13">
        <f>F113*E113</f>
        <v>19272.314711083447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VLOOKUP($B114,IN_09_25!$B:$E,4,)</f>
        <v>16988.223717873167</v>
      </c>
      <c r="G114" s="13">
        <f>F114*E114</f>
        <v>13250.814499941071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VLOOKUP($B116,IN_09_25!$B:$E,4,)</f>
        <v>8184.7894999999999</v>
      </c>
      <c r="G116" s="13">
        <f>F116*E116</f>
        <v>247180.64289999998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VLOOKUP($B118,IN_09_25!$B:$E,4,)</f>
        <v>191893.58998150541</v>
      </c>
      <c r="G118" s="17">
        <f>F118*E118</f>
        <v>9594.6794990752715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1280697.209622975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VLOOKUP($B124,IN_09_25!$B:$E,4,)</f>
        <v>4860.407119126442</v>
      </c>
      <c r="G124" s="13">
        <f>F124*E124</f>
        <v>716424.00935923762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VLOOKUP($B125,IN_09_25!$B:$E,4,)</f>
        <v>600.17880501913703</v>
      </c>
      <c r="G125" s="13">
        <f>F125*E125</f>
        <v>186055.42955593247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VLOOKUP($B126,IN_09_25!$B:$E,4,)</f>
        <v>18464.065040134632</v>
      </c>
      <c r="G126" s="13">
        <f>F126*E126</f>
        <v>35857.214307941453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VLOOKUP($B127,IN_09_25!$B:$E,4,)</f>
        <v>21178.367814377412</v>
      </c>
      <c r="G127" s="13">
        <f>F127*E127</f>
        <v>14824.857470064188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VLOOKUP($B128,IN_09_25!$B:$E,4,)</f>
        <v>16988.223717873167</v>
      </c>
      <c r="G128" s="13">
        <f>F128*E128</f>
        <v>10192.9342307239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VLOOKUP($B130,IN_09_25!$B:$E,4,)</f>
        <v>8184.7894999999999</v>
      </c>
      <c r="G130" s="13">
        <f>F130*E130</f>
        <v>307748.08520000003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VLOOKUP($B132,IN_09_25!$B:$E,4,)</f>
        <v>191893.58998150541</v>
      </c>
      <c r="G132" s="17">
        <f>F132*E132</f>
        <v>9594.6794990752715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1628670.7374657551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VLOOKUP($B138,IN_09_25!$B:$E,4,)</f>
        <v>4860.407119126442</v>
      </c>
      <c r="G138" s="13">
        <f>F138*E138</f>
        <v>1052278.1412908747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VLOOKUP($B139,IN_09_25!$B:$E,4,)</f>
        <v>600.17880501913703</v>
      </c>
      <c r="G139" s="13">
        <f>F139*E139</f>
        <v>189056.32358102818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VLOOKUP($B140,IN_09_25!$B:$E,4,)</f>
        <v>18464.065040134632</v>
      </c>
      <c r="G140" s="13">
        <f>F140*E140</f>
        <v>47840.392518988832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VLOOKUP($B141,IN_09_25!$B:$E,4,)</f>
        <v>21178.367814377412</v>
      </c>
      <c r="G141" s="13">
        <f>F141*E141</f>
        <v>14824.857470064188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VLOOKUP($B142,IN_09_25!$B:$E,4,)</f>
        <v>16988.223717873167</v>
      </c>
      <c r="G142" s="13">
        <f>F142*E142</f>
        <v>10192.9342307239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VLOOKUP($B144,IN_09_25!$B:$E,4,)</f>
        <v>8184.7894999999999</v>
      </c>
      <c r="G144" s="13">
        <f>F144*E144</f>
        <v>304883.40887500002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VLOOKUP($B146,IN_09_25!$B:$E,4,)</f>
        <v>191893.58998150541</v>
      </c>
      <c r="G146" s="17">
        <f>F146*E146</f>
        <v>9594.6794990752715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IN_09_25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IN_09_25!Títulos_a_imprimir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JIME DELGADO</cp:lastModifiedBy>
  <cp:lastPrinted>2025-11-06T14:09:09Z</cp:lastPrinted>
  <dcterms:created xsi:type="dcterms:W3CDTF">2013-06-29T12:58:03Z</dcterms:created>
  <dcterms:modified xsi:type="dcterms:W3CDTF">2025-11-06T14:37:40Z</dcterms:modified>
</cp:coreProperties>
</file>