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90" firstSheet="10" activeTab="29"/>
  </bookViews>
  <sheets>
    <sheet name="IN_08_25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IN_08_25!$B$7:$E$7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IN_08_25!$5:$6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7" i="35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A2" i="1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P45" i="26"/>
  <c r="P41" i="26"/>
  <c r="R41" i="26" s="1"/>
  <c r="P40" i="26"/>
  <c r="P39" i="26"/>
  <c r="P38" i="26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P27" i="26"/>
  <c r="P26" i="26"/>
  <c r="P25" i="26"/>
  <c r="R25" i="26" s="1"/>
  <c r="P24" i="26"/>
  <c r="P23" i="26"/>
  <c r="P22" i="26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P11" i="26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1" i="26"/>
  <c r="R12" i="26"/>
  <c r="R14" i="26"/>
  <c r="R15" i="26"/>
  <c r="R16" i="26"/>
  <c r="R18" i="26"/>
  <c r="R19" i="26"/>
  <c r="R20" i="26"/>
  <c r="R22" i="26"/>
  <c r="R23" i="26"/>
  <c r="R24" i="26"/>
  <c r="R26" i="26"/>
  <c r="R27" i="26"/>
  <c r="R28" i="26"/>
  <c r="R30" i="26"/>
  <c r="R31" i="26"/>
  <c r="R32" i="26"/>
  <c r="R34" i="26"/>
  <c r="R35" i="26"/>
  <c r="R36" i="26"/>
  <c r="R38" i="26"/>
  <c r="R39" i="26"/>
  <c r="R40" i="26"/>
  <c r="R45" i="26"/>
  <c r="R46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216" i="2"/>
  <c r="F113" i="2"/>
  <c r="F112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97" i="11"/>
  <c r="G97" i="11" s="1"/>
  <c r="F111" i="2"/>
  <c r="F81" i="6"/>
  <c r="G81" i="6" s="1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G97" i="3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5" i="38" l="1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38" i="17"/>
  <c r="G38" i="17" s="1"/>
  <c r="F215" i="2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G107" i="38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G81" i="38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G96" i="3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87" i="38" l="1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130" i="2" l="1"/>
  <c r="F669" i="2"/>
  <c r="F670" i="2"/>
  <c r="F484" i="2"/>
  <c r="F607" i="2"/>
  <c r="F572" i="2"/>
  <c r="F367" i="2"/>
  <c r="F782" i="2"/>
  <c r="F803" i="2"/>
  <c r="F805" i="2"/>
  <c r="F788" i="2"/>
  <c r="F733" i="2"/>
  <c r="F763" i="2"/>
  <c r="F735" i="2"/>
  <c r="F199" i="2"/>
  <c r="F213" i="2"/>
  <c r="F125" i="2"/>
  <c r="F76" i="2"/>
  <c r="F525" i="2" l="1"/>
  <c r="F40" i="23"/>
  <c r="G40" i="23" s="1"/>
  <c r="F682" i="2"/>
  <c r="F73" i="10"/>
  <c r="G73" i="10" s="1"/>
  <c r="F489" i="2"/>
  <c r="F37" i="23"/>
  <c r="G37" i="23" s="1"/>
  <c r="F56" i="2"/>
  <c r="F27" i="12"/>
  <c r="G27" i="12" s="1"/>
  <c r="F12" i="12"/>
  <c r="G12" i="12" s="1"/>
  <c r="F369" i="2"/>
  <c r="F46" i="21"/>
  <c r="G46" i="21" s="1"/>
  <c r="F496" i="2"/>
  <c r="F62" i="23"/>
  <c r="G62" i="23" s="1"/>
  <c r="F129" i="2"/>
  <c r="F694" i="2"/>
  <c r="F48" i="2"/>
  <c r="F47" i="2"/>
  <c r="F46" i="2"/>
  <c r="F45" i="2"/>
  <c r="F19" i="2"/>
  <c r="F18" i="2"/>
  <c r="F17" i="2"/>
  <c r="F13" i="2"/>
  <c r="F11" i="2"/>
  <c r="F10" i="2"/>
  <c r="F9" i="2"/>
  <c r="F8" i="2"/>
  <c r="F7" i="2"/>
  <c r="F6" i="2"/>
  <c r="F24" i="2"/>
  <c r="F626" i="2"/>
  <c r="F38" i="2"/>
  <c r="F37" i="2"/>
  <c r="F36" i="2"/>
  <c r="F468" i="2"/>
  <c r="F29" i="2"/>
  <c r="F28" i="2"/>
  <c r="F143" i="2"/>
  <c r="F142" i="2"/>
  <c r="F140" i="2"/>
  <c r="F139" i="2"/>
  <c r="F138" i="2"/>
  <c r="F202" i="2"/>
  <c r="F201" i="2"/>
  <c r="F174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548" i="2"/>
  <c r="F581" i="2"/>
  <c r="F579" i="2"/>
  <c r="F561" i="2"/>
  <c r="F559" i="2"/>
  <c r="F649" i="2"/>
  <c r="F648" i="2"/>
  <c r="F779" i="2"/>
  <c r="F822" i="2"/>
  <c r="F443" i="2"/>
  <c r="F442" i="2"/>
  <c r="F439" i="2"/>
  <c r="F438" i="2"/>
  <c r="F437" i="2"/>
  <c r="F436" i="2"/>
  <c r="F435" i="2"/>
  <c r="F21" i="2"/>
  <c r="F20" i="2"/>
  <c r="F14" i="2"/>
  <c r="F33" i="2"/>
  <c r="F51" i="2"/>
  <c r="F50" i="2"/>
  <c r="F49" i="2"/>
  <c r="F15" i="2"/>
  <c r="F154" i="2"/>
  <c r="F153" i="2"/>
  <c r="F149" i="2"/>
  <c r="F169" i="2"/>
  <c r="F165" i="2"/>
  <c r="F168" i="2"/>
  <c r="F167" i="2"/>
  <c r="F187" i="2"/>
  <c r="F219" i="2"/>
  <c r="F195" i="2"/>
  <c r="F194" i="2"/>
  <c r="F193" i="2"/>
  <c r="F191" i="2"/>
  <c r="F218" i="2"/>
  <c r="F179" i="2"/>
  <c r="F17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86" i="2"/>
  <c r="F49" i="10"/>
  <c r="G49" i="10" s="1"/>
  <c r="F61" i="23"/>
  <c r="G61" i="23" s="1"/>
  <c r="F501" i="2"/>
  <c r="F434" i="2"/>
  <c r="F26" i="21"/>
  <c r="G26" i="21" s="1"/>
  <c r="F9" i="21"/>
  <c r="G9" i="21" s="1"/>
  <c r="F509" i="2"/>
  <c r="F12" i="23"/>
  <c r="G12" i="23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3" i="2"/>
  <c r="F79" i="6"/>
  <c r="G79" i="6" s="1"/>
  <c r="F47" i="5"/>
  <c r="G47" i="5" s="1"/>
  <c r="F96" i="6"/>
  <c r="G96" i="6" s="1"/>
  <c r="F107" i="10"/>
  <c r="G107" i="10" s="1"/>
  <c r="L8" i="27"/>
  <c r="F841" i="2"/>
  <c r="F147" i="2"/>
  <c r="F40" i="11"/>
  <c r="G40" i="11" s="1"/>
  <c r="F99" i="6"/>
  <c r="G99" i="6" s="1"/>
  <c r="F107" i="11"/>
  <c r="G107" i="11" s="1"/>
  <c r="F51" i="11"/>
  <c r="G51" i="11" s="1"/>
  <c r="F503" i="2"/>
  <c r="F77" i="23"/>
  <c r="G77" i="23" s="1"/>
  <c r="F141" i="2"/>
  <c r="F66" i="20"/>
  <c r="G66" i="20" s="1"/>
  <c r="F54" i="2"/>
  <c r="F96" i="11"/>
  <c r="G96" i="11" s="1"/>
  <c r="F681" i="2"/>
  <c r="F81" i="11"/>
  <c r="G81" i="11" s="1"/>
  <c r="F75" i="23"/>
  <c r="G75" i="23" s="1"/>
  <c r="F491" i="2"/>
  <c r="F12" i="17"/>
  <c r="G12" i="17" s="1"/>
  <c r="F43" i="17"/>
  <c r="G43" i="17" s="1"/>
  <c r="F27" i="17"/>
  <c r="G27" i="17" s="1"/>
  <c r="F205" i="2"/>
  <c r="F504" i="2"/>
  <c r="F63" i="23"/>
  <c r="G63" i="23" s="1"/>
  <c r="F684" i="2"/>
  <c r="F59" i="10"/>
  <c r="G59" i="10" s="1"/>
  <c r="F742" i="2"/>
  <c r="L11" i="26"/>
  <c r="F34" i="20"/>
  <c r="G34" i="20" s="1"/>
  <c r="F9" i="20"/>
  <c r="G9" i="20" s="1"/>
  <c r="F26" i="2"/>
  <c r="F173" i="2"/>
  <c r="F39" i="17"/>
  <c r="G39" i="17" s="1"/>
  <c r="F31" i="21"/>
  <c r="G31" i="21" s="1"/>
  <c r="F65" i="6"/>
  <c r="G65" i="6" s="1"/>
  <c r="F15" i="22"/>
  <c r="G15" i="22" s="1"/>
  <c r="F37" i="6"/>
  <c r="G37" i="6" s="1"/>
  <c r="F92" i="11"/>
  <c r="G92" i="11" s="1"/>
  <c r="F48" i="7"/>
  <c r="G48" i="7" s="1"/>
  <c r="F16" i="21"/>
  <c r="G16" i="21" s="1"/>
  <c r="F51" i="6"/>
  <c r="G51" i="6" s="1"/>
  <c r="F124" i="6"/>
  <c r="G124" i="6" s="1"/>
  <c r="F9" i="6"/>
  <c r="G9" i="6" s="1"/>
  <c r="F110" i="6"/>
  <c r="G110" i="6" s="1"/>
  <c r="F21" i="5"/>
  <c r="G21" i="5" s="1"/>
  <c r="F42" i="25"/>
  <c r="G42" i="25" s="1"/>
  <c r="F9" i="25"/>
  <c r="G9" i="25" s="1"/>
  <c r="F34" i="5"/>
  <c r="G34" i="5" s="1"/>
  <c r="F132" i="7"/>
  <c r="G132" i="7" s="1"/>
  <c r="F116" i="7"/>
  <c r="G116" i="7" s="1"/>
  <c r="F23" i="6"/>
  <c r="G23" i="6" s="1"/>
  <c r="F95" i="6"/>
  <c r="G95" i="6" s="1"/>
  <c r="F29" i="22"/>
  <c r="G29" i="22" s="1"/>
  <c r="F12" i="2"/>
  <c r="F138" i="6"/>
  <c r="G138" i="6" s="1"/>
  <c r="F20" i="20"/>
  <c r="G20" i="20" s="1"/>
  <c r="F515" i="2"/>
  <c r="F60" i="23"/>
  <c r="G60" i="23" s="1"/>
  <c r="F441" i="2"/>
  <c r="F10" i="21"/>
  <c r="G10" i="21" s="1"/>
  <c r="F27" i="21"/>
  <c r="G27" i="21" s="1"/>
  <c r="G47" i="38"/>
  <c r="F36" i="20"/>
  <c r="G36" i="20" s="1"/>
  <c r="F44" i="2"/>
  <c r="F24" i="17"/>
  <c r="G24" i="17" s="1"/>
  <c r="F10" i="17"/>
  <c r="G10" i="17" s="1"/>
  <c r="F177" i="2"/>
  <c r="F40" i="17"/>
  <c r="G40" i="17" s="1"/>
  <c r="G112" i="38"/>
  <c r="F741" i="2"/>
  <c r="L10" i="26"/>
  <c r="F11" i="23"/>
  <c r="G11" i="23" s="1"/>
  <c r="F506" i="2"/>
  <c r="F35" i="23"/>
  <c r="G35" i="23" s="1"/>
  <c r="F507" i="2"/>
  <c r="F203" i="2"/>
  <c r="F25" i="17"/>
  <c r="G25" i="17" s="1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F36" i="23"/>
  <c r="G36" i="23" s="1"/>
  <c r="F20" i="23"/>
  <c r="G20" i="23" s="1"/>
  <c r="F498" i="2"/>
  <c r="F512" i="2"/>
  <c r="F15" i="23"/>
  <c r="G15" i="23" s="1"/>
  <c r="G60" i="38"/>
  <c r="F499" i="2"/>
  <c r="F55" i="23"/>
  <c r="G55" i="23" s="1"/>
  <c r="F11" i="17"/>
  <c r="G11" i="17" s="1"/>
  <c r="F42" i="17"/>
  <c r="G42" i="17" s="1"/>
  <c r="F26" i="17"/>
  <c r="G26" i="17" s="1"/>
  <c r="F212" i="2"/>
  <c r="F511" i="2"/>
  <c r="F76" i="23"/>
  <c r="G76" i="23" s="1"/>
  <c r="F32" i="2"/>
  <c r="F31" i="2"/>
  <c r="F42" i="2"/>
  <c r="F16" i="2"/>
  <c r="F58" i="2"/>
  <c r="F40" i="2"/>
  <c r="G114" i="38" l="1"/>
  <c r="G20" i="38"/>
  <c r="G119" i="38"/>
  <c r="G53" i="38"/>
  <c r="G45" i="38"/>
  <c r="L12" i="26"/>
  <c r="F764" i="2"/>
  <c r="G23" i="38"/>
  <c r="S43" i="26"/>
  <c r="W43" i="26" s="1"/>
  <c r="S29" i="26"/>
  <c r="W29" i="26" s="1"/>
  <c r="S44" i="26"/>
  <c r="W44" i="26" s="1"/>
  <c r="S28" i="26"/>
  <c r="W28" i="26" s="1"/>
  <c r="S39" i="26"/>
  <c r="W39" i="26" s="1"/>
  <c r="S36" i="26"/>
  <c r="W36" i="26" s="1"/>
  <c r="S31" i="26"/>
  <c r="W31" i="26" s="1"/>
  <c r="S37" i="26"/>
  <c r="W37" i="26" s="1"/>
  <c r="S41" i="26"/>
  <c r="W41" i="26" s="1"/>
  <c r="S32" i="26"/>
  <c r="W32" i="26" s="1"/>
  <c r="S27" i="26"/>
  <c r="W27" i="26" s="1"/>
  <c r="S47" i="26"/>
  <c r="W47" i="26" s="1"/>
  <c r="S34" i="26"/>
  <c r="W34" i="26" s="1"/>
  <c r="S25" i="26"/>
  <c r="W25" i="26" s="1"/>
  <c r="S35" i="26"/>
  <c r="W35" i="26" s="1"/>
  <c r="S40" i="26"/>
  <c r="W40" i="26" s="1"/>
  <c r="S24" i="26"/>
  <c r="W24" i="26" s="1"/>
  <c r="S42" i="26"/>
  <c r="W42" i="26" s="1"/>
  <c r="S26" i="26"/>
  <c r="W26" i="26" s="1"/>
  <c r="S33" i="26"/>
  <c r="W33" i="26" s="1"/>
  <c r="S38" i="26"/>
  <c r="W38" i="26" s="1"/>
  <c r="S30" i="26"/>
  <c r="W30" i="26" s="1"/>
  <c r="S46" i="26"/>
  <c r="W46" i="26" s="1"/>
  <c r="S45" i="26"/>
  <c r="W45" i="26" s="1"/>
  <c r="G56" i="38"/>
  <c r="G89" i="38"/>
  <c r="G83" i="38"/>
  <c r="G84" i="38"/>
  <c r="G18" i="38"/>
  <c r="G30" i="38"/>
  <c r="G88" i="38"/>
  <c r="G35" i="38"/>
  <c r="G57" i="38"/>
  <c r="G46" i="38"/>
  <c r="F128" i="29"/>
  <c r="I227" i="1"/>
  <c r="F30" i="2"/>
  <c r="F33" i="20"/>
  <c r="G33" i="20" s="1"/>
  <c r="G86" i="38"/>
  <c r="G36" i="38"/>
  <c r="G19" i="38"/>
  <c r="G50" i="38"/>
  <c r="G85" i="38"/>
  <c r="G15" i="38"/>
  <c r="G113" i="38"/>
  <c r="G104" i="38"/>
  <c r="G63" i="20"/>
  <c r="G120" i="38"/>
  <c r="G21" i="38"/>
  <c r="G16" i="38"/>
  <c r="F517" i="2"/>
  <c r="F38" i="23"/>
  <c r="G38" i="23" s="1"/>
  <c r="G117" i="38" s="1"/>
  <c r="F56" i="23"/>
  <c r="G56" i="23" s="1"/>
  <c r="G122" i="38"/>
  <c r="G22" i="38"/>
  <c r="G110" i="38"/>
  <c r="F765" i="2"/>
  <c r="L13" i="26"/>
  <c r="T46" i="26" s="1"/>
  <c r="G51" i="38"/>
  <c r="G14" i="38"/>
  <c r="G90" i="38"/>
  <c r="G111" i="38"/>
  <c r="F41" i="2"/>
  <c r="F35" i="20"/>
  <c r="G35" i="20" s="1"/>
  <c r="G100" i="38"/>
  <c r="G16" i="20"/>
  <c r="G24" i="38"/>
  <c r="G54" i="38"/>
  <c r="G26" i="38"/>
  <c r="G17" i="38"/>
  <c r="G58" i="38"/>
  <c r="G25" i="38"/>
  <c r="G99" i="38"/>
  <c r="G6" i="20"/>
  <c r="F833" i="2"/>
  <c r="G101" i="38" l="1"/>
  <c r="S6" i="26"/>
  <c r="W6" i="26" s="1"/>
  <c r="S9" i="26"/>
  <c r="W9" i="26" s="1"/>
  <c r="S12" i="26"/>
  <c r="W12" i="26" s="1"/>
  <c r="S8" i="26"/>
  <c r="W8" i="26" s="1"/>
  <c r="S13" i="26"/>
  <c r="W13" i="26" s="1"/>
  <c r="S14" i="26"/>
  <c r="W14" i="26" s="1"/>
  <c r="S7" i="26"/>
  <c r="W7" i="26" s="1"/>
  <c r="S11" i="26"/>
  <c r="W11" i="26" s="1"/>
  <c r="S10" i="26"/>
  <c r="W10" i="26" s="1"/>
  <c r="T9" i="26"/>
  <c r="T38" i="26"/>
  <c r="Z38" i="26" s="1"/>
  <c r="AA38" i="26" s="1"/>
  <c r="T27" i="26"/>
  <c r="S17" i="26"/>
  <c r="W17" i="26" s="1"/>
  <c r="S18" i="26"/>
  <c r="W18" i="26" s="1"/>
  <c r="T37" i="26"/>
  <c r="Z37" i="26" s="1"/>
  <c r="AA37" i="26" s="1"/>
  <c r="T10" i="26"/>
  <c r="T42" i="26"/>
  <c r="Z42" i="26" s="1"/>
  <c r="AA42" i="26" s="1"/>
  <c r="T34" i="26"/>
  <c r="Z34" i="26" s="1"/>
  <c r="AA34" i="26" s="1"/>
  <c r="T17" i="26"/>
  <c r="T24" i="26"/>
  <c r="Z24" i="26" s="1"/>
  <c r="AA24" i="26" s="1"/>
  <c r="T32" i="26"/>
  <c r="Z32" i="26" s="1"/>
  <c r="AA32" i="26" s="1"/>
  <c r="T7" i="26"/>
  <c r="S22" i="26"/>
  <c r="W22" i="26" s="1"/>
  <c r="T28" i="26"/>
  <c r="Z28" i="26" s="1"/>
  <c r="AA28" i="26" s="1"/>
  <c r="T21" i="26"/>
  <c r="T16" i="26"/>
  <c r="T22" i="26"/>
  <c r="T8" i="26"/>
  <c r="S20" i="26"/>
  <c r="W20" i="26" s="1"/>
  <c r="S21" i="26"/>
  <c r="W21" i="26" s="1"/>
  <c r="T40" i="26"/>
  <c r="Z40" i="26" s="1"/>
  <c r="AA40" i="26" s="1"/>
  <c r="T43" i="26"/>
  <c r="Z43" i="26" s="1"/>
  <c r="AA43" i="26" s="1"/>
  <c r="T6" i="26"/>
  <c r="T26" i="26"/>
  <c r="Z26" i="26" s="1"/>
  <c r="AA26" i="26" s="1"/>
  <c r="T20" i="26"/>
  <c r="T23" i="26"/>
  <c r="T30" i="26"/>
  <c r="Z30" i="26" s="1"/>
  <c r="AA30" i="26" s="1"/>
  <c r="F104" i="38"/>
  <c r="I173" i="1"/>
  <c r="F104" i="29"/>
  <c r="T41" i="26"/>
  <c r="Z41" i="26" s="1"/>
  <c r="AA41" i="26" s="1"/>
  <c r="Z27" i="26"/>
  <c r="AA27" i="26" s="1"/>
  <c r="T44" i="26"/>
  <c r="Z44" i="26" s="1"/>
  <c r="AA44" i="26" s="1"/>
  <c r="S16" i="26"/>
  <c r="W16" i="26" s="1"/>
  <c r="F99" i="29"/>
  <c r="F99" i="38"/>
  <c r="I168" i="1"/>
  <c r="F100" i="38"/>
  <c r="I169" i="1"/>
  <c r="F100" i="29"/>
  <c r="T11" i="26"/>
  <c r="Z46" i="26"/>
  <c r="AA46" i="26" s="1"/>
  <c r="T15" i="26"/>
  <c r="T36" i="26"/>
  <c r="Z36" i="26" s="1"/>
  <c r="AA36" i="26" s="1"/>
  <c r="F518" i="2"/>
  <c r="F58" i="23"/>
  <c r="G58" i="23" s="1"/>
  <c r="G118" i="38" s="1"/>
  <c r="T39" i="26"/>
  <c r="Z39" i="26" s="1"/>
  <c r="AA39" i="26" s="1"/>
  <c r="T13" i="26"/>
  <c r="T19" i="26"/>
  <c r="T29" i="26"/>
  <c r="Z29" i="26" s="1"/>
  <c r="AA29" i="26" s="1"/>
  <c r="T47" i="26"/>
  <c r="Z47" i="26" s="1"/>
  <c r="AA47" i="26" s="1"/>
  <c r="T12" i="26"/>
  <c r="S23" i="26"/>
  <c r="W23" i="26" s="1"/>
  <c r="Z23" i="26" s="1"/>
  <c r="AA23" i="26" s="1"/>
  <c r="T14" i="26"/>
  <c r="T33" i="26"/>
  <c r="Z33" i="26" s="1"/>
  <c r="AA33" i="26" s="1"/>
  <c r="T18" i="26"/>
  <c r="T45" i="26"/>
  <c r="Z45" i="26" s="1"/>
  <c r="AA45" i="26" s="1"/>
  <c r="T35" i="26"/>
  <c r="Z35" i="26" s="1"/>
  <c r="AA35" i="26" s="1"/>
  <c r="T25" i="26"/>
  <c r="Z25" i="26" s="1"/>
  <c r="AA25" i="26" s="1"/>
  <c r="T31" i="26"/>
  <c r="Z31" i="26" s="1"/>
  <c r="AA31" i="26" s="1"/>
  <c r="S19" i="26"/>
  <c r="W19" i="26" s="1"/>
  <c r="S15" i="26"/>
  <c r="W15" i="26" s="1"/>
  <c r="F830" i="2"/>
  <c r="C15" i="36"/>
  <c r="F520" i="2"/>
  <c r="Z16" i="26" l="1"/>
  <c r="AA16" i="26" s="1"/>
  <c r="Z21" i="26"/>
  <c r="AA21" i="26" s="1"/>
  <c r="E150" i="29" s="1"/>
  <c r="Z20" i="26"/>
  <c r="AA20" i="26" s="1"/>
  <c r="E39" i="26" s="1"/>
  <c r="Z10" i="26"/>
  <c r="AA10" i="26" s="1"/>
  <c r="E29" i="26" s="1"/>
  <c r="Z11" i="26"/>
  <c r="AA11" i="26" s="1"/>
  <c r="D237" i="1" s="1"/>
  <c r="Z7" i="26"/>
  <c r="AA7" i="26" s="1"/>
  <c r="E136" i="29" s="1"/>
  <c r="I31" i="26"/>
  <c r="G238" i="1"/>
  <c r="G141" i="29"/>
  <c r="G146" i="29"/>
  <c r="I36" i="26"/>
  <c r="G243" i="1"/>
  <c r="E155" i="29"/>
  <c r="D252" i="1"/>
  <c r="E45" i="26"/>
  <c r="I29" i="26"/>
  <c r="G139" i="29"/>
  <c r="G236" i="1"/>
  <c r="G155" i="29"/>
  <c r="I45" i="26"/>
  <c r="G252" i="1"/>
  <c r="G249" i="1"/>
  <c r="G152" i="29"/>
  <c r="I42" i="26"/>
  <c r="G148" i="29"/>
  <c r="G245" i="1"/>
  <c r="I38" i="26"/>
  <c r="G142" i="29"/>
  <c r="G239" i="1"/>
  <c r="I32" i="26"/>
  <c r="I33" i="26"/>
  <c r="G143" i="29"/>
  <c r="G240" i="1"/>
  <c r="I41" i="26"/>
  <c r="G151" i="29"/>
  <c r="G248" i="1"/>
  <c r="I39" i="26"/>
  <c r="G149" i="29"/>
  <c r="G246" i="1"/>
  <c r="D251" i="1"/>
  <c r="E44" i="26"/>
  <c r="E154" i="29"/>
  <c r="E153" i="29"/>
  <c r="E43" i="26"/>
  <c r="D250" i="1"/>
  <c r="G244" i="1"/>
  <c r="G147" i="29"/>
  <c r="I37" i="26"/>
  <c r="I35" i="26"/>
  <c r="G242" i="1"/>
  <c r="G145" i="29"/>
  <c r="D236" i="1"/>
  <c r="E139" i="29"/>
  <c r="C19" i="36"/>
  <c r="F831" i="2"/>
  <c r="I43" i="26"/>
  <c r="G250" i="1"/>
  <c r="G153" i="29"/>
  <c r="I40" i="26"/>
  <c r="G150" i="29"/>
  <c r="G247" i="1"/>
  <c r="I30" i="26"/>
  <c r="G140" i="29"/>
  <c r="G237" i="1"/>
  <c r="Z14" i="26"/>
  <c r="AA14" i="26" s="1"/>
  <c r="I28" i="26"/>
  <c r="G235" i="1"/>
  <c r="G138" i="29"/>
  <c r="G137" i="29"/>
  <c r="G234" i="1"/>
  <c r="I27" i="26"/>
  <c r="Z13" i="26"/>
  <c r="AA13" i="26" s="1"/>
  <c r="L15" i="36"/>
  <c r="J15" i="36"/>
  <c r="O15" i="36" s="1"/>
  <c r="K15" i="36"/>
  <c r="G154" i="29"/>
  <c r="G251" i="1"/>
  <c r="I44" i="26"/>
  <c r="Z8" i="26"/>
  <c r="AA8" i="26" s="1"/>
  <c r="I26" i="26"/>
  <c r="G233" i="1"/>
  <c r="G136" i="29"/>
  <c r="Z18" i="26"/>
  <c r="AA18" i="26" s="1"/>
  <c r="Z12" i="26"/>
  <c r="AA12" i="26" s="1"/>
  <c r="F519" i="2"/>
  <c r="F16" i="23"/>
  <c r="G16" i="23" s="1"/>
  <c r="G135" i="29"/>
  <c r="I25" i="26"/>
  <c r="G232" i="1"/>
  <c r="Z17" i="26"/>
  <c r="AA17" i="26" s="1"/>
  <c r="Z9" i="26"/>
  <c r="AA9" i="26" s="1"/>
  <c r="E42" i="26"/>
  <c r="E152" i="29"/>
  <c r="D249" i="1"/>
  <c r="Z22" i="26"/>
  <c r="AA22" i="26" s="1"/>
  <c r="Z6" i="26"/>
  <c r="AA6" i="26" s="1"/>
  <c r="G241" i="1"/>
  <c r="G144" i="29"/>
  <c r="I34" i="26"/>
  <c r="D247" i="1"/>
  <c r="E40" i="26"/>
  <c r="E35" i="26"/>
  <c r="D242" i="1"/>
  <c r="E145" i="29"/>
  <c r="Z15" i="26"/>
  <c r="AA15" i="26" s="1"/>
  <c r="Z19" i="26"/>
  <c r="AA19" i="26" s="1"/>
  <c r="E140" i="29" l="1"/>
  <c r="E149" i="29"/>
  <c r="D233" i="1"/>
  <c r="E26" i="26"/>
  <c r="E30" i="26"/>
  <c r="D246" i="1"/>
  <c r="E27" i="26"/>
  <c r="D234" i="1"/>
  <c r="E137" i="29"/>
  <c r="E33" i="26"/>
  <c r="D240" i="1"/>
  <c r="E143" i="29"/>
  <c r="L19" i="36"/>
  <c r="K19" i="36"/>
  <c r="J19" i="36"/>
  <c r="O19" i="36" s="1"/>
  <c r="Q15" i="36"/>
  <c r="E135" i="29"/>
  <c r="E25" i="26"/>
  <c r="D232" i="1"/>
  <c r="D238" i="1"/>
  <c r="E31" i="26"/>
  <c r="E141" i="29"/>
  <c r="D239" i="1"/>
  <c r="E32" i="26"/>
  <c r="E142" i="29"/>
  <c r="E138" i="29"/>
  <c r="E28" i="26"/>
  <c r="D235" i="1"/>
  <c r="E36" i="26"/>
  <c r="E146" i="29"/>
  <c r="D243" i="1"/>
  <c r="E37" i="26"/>
  <c r="E147" i="29"/>
  <c r="D244" i="1"/>
  <c r="G116" i="38"/>
  <c r="D245" i="1"/>
  <c r="E38" i="26"/>
  <c r="E148" i="29"/>
  <c r="E34" i="26"/>
  <c r="D241" i="1"/>
  <c r="E144" i="29"/>
  <c r="D248" i="1"/>
  <c r="E41" i="26"/>
  <c r="E151" i="29"/>
  <c r="Q19" i="36" l="1"/>
  <c r="F802" i="2"/>
  <c r="F832" i="2"/>
  <c r="F812" i="2"/>
  <c r="F797" i="2"/>
  <c r="F773" i="2"/>
  <c r="F34" i="12" l="1"/>
  <c r="G34" i="12" s="1"/>
  <c r="F17" i="15"/>
  <c r="G17" i="15" s="1"/>
  <c r="F56" i="11"/>
  <c r="G56" i="11" s="1"/>
  <c r="F15" i="18"/>
  <c r="G15" i="18" s="1"/>
  <c r="F31" i="15"/>
  <c r="G31" i="15" s="1"/>
  <c r="F55" i="12"/>
  <c r="G55" i="12" s="1"/>
  <c r="F81" i="18"/>
  <c r="G81" i="18" s="1"/>
  <c r="F48" i="16"/>
  <c r="G48" i="16" s="1"/>
  <c r="F16" i="14"/>
  <c r="G16" i="14" s="1"/>
  <c r="F737" i="2"/>
  <c r="F49" i="18"/>
  <c r="G49" i="18" s="1"/>
  <c r="F148" i="15"/>
  <c r="G148" i="15" s="1"/>
  <c r="F58" i="18"/>
  <c r="G58" i="18" s="1"/>
  <c r="F17" i="16"/>
  <c r="G17" i="16" s="1"/>
  <c r="F78" i="16"/>
  <c r="G78" i="16" s="1"/>
  <c r="F68" i="11"/>
  <c r="G68" i="11" s="1"/>
  <c r="F123" i="15"/>
  <c r="G123" i="15" s="1"/>
  <c r="F59" i="16"/>
  <c r="G59" i="16" s="1"/>
  <c r="F100" i="15"/>
  <c r="G100" i="15" s="1"/>
  <c r="F26" i="18"/>
  <c r="G26" i="18" s="1"/>
  <c r="F18" i="12"/>
  <c r="G18" i="12" s="1"/>
  <c r="F16" i="25"/>
  <c r="G16" i="25" s="1"/>
  <c r="F17" i="17"/>
  <c r="G17" i="17" s="1"/>
  <c r="F85" i="15"/>
  <c r="G85" i="15" s="1"/>
  <c r="F31" i="25"/>
  <c r="G31" i="25" s="1"/>
  <c r="F63" i="3"/>
  <c r="G63" i="3" s="1"/>
  <c r="F36" i="3"/>
  <c r="G36" i="3" s="1"/>
  <c r="F45" i="11"/>
  <c r="G45" i="11" s="1"/>
  <c r="F48" i="15"/>
  <c r="G48" i="15" s="1"/>
  <c r="F113" i="15"/>
  <c r="G113" i="15" s="1"/>
  <c r="F32" i="17"/>
  <c r="G32" i="17" s="1"/>
  <c r="F44" i="12"/>
  <c r="G44" i="12" s="1"/>
  <c r="F34" i="11"/>
  <c r="G34" i="11" s="1"/>
  <c r="F18" i="11"/>
  <c r="G18" i="11" s="1"/>
  <c r="F37" i="18"/>
  <c r="G37" i="18" s="1"/>
  <c r="F61" i="15"/>
  <c r="G61" i="15" s="1"/>
  <c r="F61" i="25"/>
  <c r="G61" i="25" s="1"/>
  <c r="F49" i="25"/>
  <c r="G49" i="25" s="1"/>
  <c r="F70" i="18"/>
  <c r="G70" i="18" s="1"/>
  <c r="F54" i="3"/>
  <c r="G54" i="3" s="1"/>
  <c r="F76" i="20"/>
  <c r="G76" i="20" s="1"/>
  <c r="F74" i="15"/>
  <c r="G74" i="15" s="1"/>
  <c r="F135" i="15"/>
  <c r="G135" i="15" s="1"/>
  <c r="F48" i="17"/>
  <c r="G48" i="17" s="1"/>
  <c r="F112" i="11"/>
  <c r="G112" i="11" s="1"/>
  <c r="F33" i="16"/>
  <c r="G33" i="16" s="1"/>
  <c r="F29" i="25"/>
  <c r="G29" i="25" s="1"/>
  <c r="F791" i="2"/>
  <c r="F47" i="25"/>
  <c r="G47" i="25" s="1"/>
  <c r="F60" i="25"/>
  <c r="G60" i="25" s="1"/>
  <c r="F45" i="3"/>
  <c r="G45" i="3" s="1"/>
  <c r="F816" i="2"/>
  <c r="F32" i="25"/>
  <c r="G32" i="25" s="1"/>
  <c r="F50" i="25"/>
  <c r="G50" i="25" s="1"/>
  <c r="F31" i="6"/>
  <c r="G31" i="6" s="1"/>
  <c r="F38" i="14"/>
  <c r="G38" i="14" s="1"/>
  <c r="F27" i="10"/>
  <c r="G27" i="10" s="1"/>
  <c r="F106" i="20"/>
  <c r="G106" i="20" s="1"/>
  <c r="F122" i="7"/>
  <c r="G122" i="7" s="1"/>
  <c r="F101" i="11"/>
  <c r="G101" i="11" s="1"/>
  <c r="F59" i="14"/>
  <c r="G59" i="14" s="1"/>
  <c r="F59" i="6"/>
  <c r="G59" i="6" s="1"/>
  <c r="F146" i="6"/>
  <c r="G146" i="6" s="1"/>
  <c r="F95" i="7"/>
  <c r="G95" i="7" s="1"/>
  <c r="F88" i="10"/>
  <c r="G88" i="10" s="1"/>
  <c r="F17" i="8"/>
  <c r="G17" i="8" s="1"/>
  <c r="F56" i="7"/>
  <c r="G56" i="7" s="1"/>
  <c r="F69" i="7"/>
  <c r="G69" i="7" s="1"/>
  <c r="F138" i="7"/>
  <c r="G138" i="7" s="1"/>
  <c r="F54" i="9"/>
  <c r="G54" i="9" s="1"/>
  <c r="F40" i="10"/>
  <c r="G40" i="10" s="1"/>
  <c r="F26" i="14"/>
  <c r="G26" i="14" s="1"/>
  <c r="F16" i="9"/>
  <c r="G16" i="9" s="1"/>
  <c r="F104" i="6"/>
  <c r="G104" i="6" s="1"/>
  <c r="F41" i="5"/>
  <c r="G41" i="5" s="1"/>
  <c r="F111" i="10"/>
  <c r="G111" i="10" s="1"/>
  <c r="F77" i="10"/>
  <c r="G77" i="10" s="1"/>
  <c r="F25" i="13"/>
  <c r="G25" i="13" s="1"/>
  <c r="F786" i="2"/>
  <c r="F15" i="5"/>
  <c r="G15" i="5" s="1"/>
  <c r="F45" i="6"/>
  <c r="G45" i="6" s="1"/>
  <c r="F42" i="20"/>
  <c r="G42" i="20" s="1"/>
  <c r="F108" i="7"/>
  <c r="G108" i="7" s="1"/>
  <c r="F53" i="20"/>
  <c r="G53" i="20" s="1"/>
  <c r="F16" i="7"/>
  <c r="G16" i="7" s="1"/>
  <c r="F42" i="7"/>
  <c r="G42" i="7" s="1"/>
  <c r="F41" i="9"/>
  <c r="G41" i="9" s="1"/>
  <c r="F67" i="12"/>
  <c r="G67" i="12" s="1"/>
  <c r="F13" i="13"/>
  <c r="G13" i="13" s="1"/>
  <c r="F48" i="14"/>
  <c r="G48" i="14" s="1"/>
  <c r="F89" i="6"/>
  <c r="G89" i="6" s="1"/>
  <c r="F99" i="10"/>
  <c r="G99" i="10" s="1"/>
  <c r="F15" i="10"/>
  <c r="G15" i="10" s="1"/>
  <c r="F17" i="25"/>
  <c r="G17" i="25" s="1"/>
  <c r="F28" i="9"/>
  <c r="G28" i="9" s="1"/>
  <c r="F17" i="6"/>
  <c r="G17" i="6" s="1"/>
  <c r="F63" i="10"/>
  <c r="G63" i="10" s="1"/>
  <c r="F85" i="11"/>
  <c r="G85" i="11" s="1"/>
  <c r="F73" i="6"/>
  <c r="G73" i="6" s="1"/>
  <c r="F96" i="20"/>
  <c r="G96" i="20" s="1"/>
  <c r="F77" i="12"/>
  <c r="G77" i="12" s="1"/>
  <c r="F132" i="6"/>
  <c r="G132" i="6" s="1"/>
  <c r="F54" i="5"/>
  <c r="G54" i="5" s="1"/>
  <c r="F53" i="10"/>
  <c r="G53" i="10" s="1"/>
  <c r="F29" i="7"/>
  <c r="G29" i="7" s="1"/>
  <c r="F118" i="6"/>
  <c r="G118" i="6" s="1"/>
  <c r="F28" i="5"/>
  <c r="G28" i="5" s="1"/>
  <c r="F117" i="20"/>
  <c r="G117" i="20" s="1"/>
  <c r="F82" i="7"/>
  <c r="G82" i="7" s="1"/>
  <c r="F33" i="25"/>
  <c r="G33" i="25" s="1"/>
  <c r="F73" i="3"/>
  <c r="G73" i="3" s="1"/>
  <c r="F51" i="25"/>
  <c r="G51" i="25" s="1"/>
  <c r="F818" i="2"/>
  <c r="F67" i="23"/>
  <c r="G67" i="23" s="1"/>
  <c r="F810" i="2"/>
  <c r="F72" i="3"/>
  <c r="G72" i="3" s="1"/>
  <c r="F15" i="24"/>
  <c r="G15" i="24" s="1"/>
  <c r="F20" i="21"/>
  <c r="G20" i="21" s="1"/>
  <c r="F44" i="23"/>
  <c r="G44" i="23" s="1"/>
  <c r="F48" i="25"/>
  <c r="G48" i="25" s="1"/>
  <c r="F35" i="21"/>
  <c r="G35" i="21" s="1"/>
  <c r="F30" i="25"/>
  <c r="G30" i="25" s="1"/>
  <c r="F24" i="23"/>
  <c r="G24" i="23" s="1"/>
  <c r="F51" i="21"/>
  <c r="G51" i="21" s="1"/>
  <c r="F19" i="22"/>
  <c r="G19" i="22" s="1"/>
  <c r="F81" i="23"/>
  <c r="G81" i="23" s="1"/>
  <c r="F33" i="22"/>
  <c r="G33" i="22" s="1"/>
  <c r="G109" i="20" l="1"/>
  <c r="I109" i="38"/>
  <c r="I17" i="38"/>
  <c r="G6" i="6"/>
  <c r="I102" i="38"/>
  <c r="G45" i="20"/>
  <c r="G19" i="14"/>
  <c r="I68" i="38"/>
  <c r="I57" i="38"/>
  <c r="G88" i="11"/>
  <c r="G49" i="15"/>
  <c r="I75" i="38"/>
  <c r="G77" i="15"/>
  <c r="I77" i="38"/>
  <c r="I82" i="38"/>
  <c r="G138" i="15"/>
  <c r="I117" i="38"/>
  <c r="G29" i="23"/>
  <c r="I14" i="38"/>
  <c r="G18" i="5"/>
  <c r="I39" i="38"/>
  <c r="G19" i="9"/>
  <c r="G98" i="7"/>
  <c r="I34" i="38"/>
  <c r="G30" i="10"/>
  <c r="I44" i="38"/>
  <c r="I35" i="38"/>
  <c r="G111" i="7"/>
  <c r="I121" i="38"/>
  <c r="G20" i="25"/>
  <c r="I93" i="38"/>
  <c r="G29" i="18"/>
  <c r="I88" i="38"/>
  <c r="G6" i="17"/>
  <c r="G40" i="18"/>
  <c r="I94" i="38"/>
  <c r="I113" i="38"/>
  <c r="G6" i="22"/>
  <c r="I110" i="38"/>
  <c r="G6" i="21"/>
  <c r="I24" i="38"/>
  <c r="G107" i="6"/>
  <c r="I101" i="38"/>
  <c r="G26" i="20"/>
  <c r="I41" i="38"/>
  <c r="G44" i="9"/>
  <c r="G99" i="20"/>
  <c r="I108" i="38"/>
  <c r="I84" i="38"/>
  <c r="G20" i="16"/>
  <c r="I51" i="38"/>
  <c r="G6" i="11"/>
  <c r="I120" i="38"/>
  <c r="G6" i="25"/>
  <c r="I115" i="38"/>
  <c r="G6" i="24"/>
  <c r="G19" i="7"/>
  <c r="I28" i="38"/>
  <c r="I42" i="38"/>
  <c r="G6" i="10"/>
  <c r="I19" i="38"/>
  <c r="G34" i="6"/>
  <c r="I36" i="38"/>
  <c r="G125" i="7"/>
  <c r="I43" i="38"/>
  <c r="G18" i="10"/>
  <c r="I58" i="38"/>
  <c r="G104" i="11"/>
  <c r="G21" i="11"/>
  <c r="I52" i="38"/>
  <c r="I59" i="38"/>
  <c r="G6" i="12"/>
  <c r="I67" i="38"/>
  <c r="G6" i="14"/>
  <c r="I116" i="38"/>
  <c r="G8" i="23"/>
  <c r="G66" i="3"/>
  <c r="I12" i="38"/>
  <c r="I45" i="38"/>
  <c r="G43" i="10"/>
  <c r="I49" i="38"/>
  <c r="G91" i="10"/>
  <c r="G6" i="5"/>
  <c r="I13" i="38"/>
  <c r="G59" i="7"/>
  <c r="I31" i="38"/>
  <c r="I69" i="38"/>
  <c r="G29" i="14"/>
  <c r="I90" i="38"/>
  <c r="G35" i="17"/>
  <c r="I61" i="38"/>
  <c r="G37" i="12"/>
  <c r="G18" i="18"/>
  <c r="I92" i="38"/>
  <c r="I86" i="38"/>
  <c r="G36" i="16"/>
  <c r="I16" i="38"/>
  <c r="G44" i="5"/>
  <c r="I22" i="38"/>
  <c r="G76" i="6"/>
  <c r="I30" i="38"/>
  <c r="G45" i="7"/>
  <c r="I18" i="38"/>
  <c r="G20" i="6"/>
  <c r="I81" i="38"/>
  <c r="G126" i="15"/>
  <c r="I89" i="38"/>
  <c r="G20" i="17"/>
  <c r="I78" i="38"/>
  <c r="G90" i="15"/>
  <c r="G73" i="18"/>
  <c r="I97" i="38"/>
  <c r="I119" i="38"/>
  <c r="G72" i="23"/>
  <c r="I118" i="38"/>
  <c r="G49" i="23"/>
  <c r="I25" i="38"/>
  <c r="G121" i="6"/>
  <c r="I70" i="38"/>
  <c r="G41" i="14"/>
  <c r="I66" i="38"/>
  <c r="G16" i="13"/>
  <c r="G6" i="8"/>
  <c r="I37" i="38"/>
  <c r="G66" i="15"/>
  <c r="I76" i="38"/>
  <c r="G103" i="15"/>
  <c r="I79" i="38"/>
  <c r="I87" i="38"/>
  <c r="G50" i="16"/>
  <c r="I62" i="38"/>
  <c r="G47" i="12"/>
  <c r="I64" i="38"/>
  <c r="G70" i="12"/>
  <c r="I65" i="38"/>
  <c r="G6" i="13"/>
  <c r="I47" i="38"/>
  <c r="G66" i="10"/>
  <c r="I48" i="38"/>
  <c r="G80" i="10"/>
  <c r="G71" i="20"/>
  <c r="I105" i="38"/>
  <c r="I74" i="38"/>
  <c r="G34" i="15"/>
  <c r="G116" i="15"/>
  <c r="I80" i="38"/>
  <c r="I73" i="38"/>
  <c r="G20" i="15"/>
  <c r="I112" i="38"/>
  <c r="G39" i="21"/>
  <c r="I107" i="38"/>
  <c r="G87" i="20"/>
  <c r="I63" i="38"/>
  <c r="G58" i="12"/>
  <c r="I50" i="38"/>
  <c r="G102" i="10"/>
  <c r="I33" i="38"/>
  <c r="G85" i="7"/>
  <c r="G48" i="3"/>
  <c r="I10" i="38"/>
  <c r="I53" i="38"/>
  <c r="G37" i="11"/>
  <c r="I55" i="38"/>
  <c r="G59" i="11"/>
  <c r="I91" i="38"/>
  <c r="G6" i="18"/>
  <c r="I114" i="38"/>
  <c r="G22" i="22"/>
  <c r="I21" i="38"/>
  <c r="G62" i="6"/>
  <c r="I40" i="38"/>
  <c r="G31" i="9"/>
  <c r="I15" i="38"/>
  <c r="G31" i="5"/>
  <c r="I26" i="38"/>
  <c r="G135" i="6"/>
  <c r="I9" i="38"/>
  <c r="G39" i="3"/>
  <c r="G61" i="18"/>
  <c r="I96" i="38"/>
  <c r="I8" i="38"/>
  <c r="G30" i="3"/>
  <c r="I85" i="38"/>
  <c r="G62" i="16"/>
  <c r="I54" i="38"/>
  <c r="G48" i="11"/>
  <c r="I56" i="38"/>
  <c r="G71" i="11"/>
  <c r="G32" i="7"/>
  <c r="I29" i="38"/>
  <c r="I23" i="38"/>
  <c r="G92" i="6"/>
  <c r="I20" i="38"/>
  <c r="G48" i="6"/>
  <c r="G53" i="25"/>
  <c r="I123" i="38"/>
  <c r="I11" i="38"/>
  <c r="G57" i="3"/>
  <c r="I83" i="38"/>
  <c r="G6" i="16"/>
  <c r="G8" i="15"/>
  <c r="I72" i="38"/>
  <c r="I111" i="38"/>
  <c r="G23" i="21"/>
  <c r="G72" i="7"/>
  <c r="I32" i="38"/>
  <c r="I46" i="38"/>
  <c r="G54" i="10"/>
  <c r="I27" i="38"/>
  <c r="G6" i="7"/>
  <c r="G6" i="9"/>
  <c r="I38" i="38"/>
  <c r="I71" i="38"/>
  <c r="G51" i="14"/>
  <c r="I122" i="38"/>
  <c r="G36" i="25"/>
  <c r="G50" i="18"/>
  <c r="I95" i="38"/>
  <c r="I60" i="38"/>
  <c r="G21" i="12"/>
  <c r="F62" i="38" l="1"/>
  <c r="I94" i="1"/>
  <c r="F62" i="29"/>
  <c r="F89" i="38"/>
  <c r="I146" i="1"/>
  <c r="F89" i="29"/>
  <c r="F86" i="29"/>
  <c r="F86" i="38"/>
  <c r="I141" i="1"/>
  <c r="I91" i="1"/>
  <c r="F59" i="29"/>
  <c r="F59" i="38"/>
  <c r="F42" i="38"/>
  <c r="F42" i="29"/>
  <c r="I66" i="1"/>
  <c r="F13" i="38"/>
  <c r="F13" i="29"/>
  <c r="I19" i="1"/>
  <c r="I177" i="1"/>
  <c r="F108" i="29"/>
  <c r="F108" i="38"/>
  <c r="F94" i="38"/>
  <c r="F94" i="29"/>
  <c r="I155" i="1"/>
  <c r="I48" i="1"/>
  <c r="F34" i="38"/>
  <c r="F34" i="29"/>
  <c r="F75" i="29"/>
  <c r="I120" i="1"/>
  <c r="F75" i="38"/>
  <c r="F114" i="38"/>
  <c r="I191" i="1"/>
  <c r="F114" i="29"/>
  <c r="I35" i="1"/>
  <c r="F25" i="38"/>
  <c r="F25" i="29"/>
  <c r="F81" i="29"/>
  <c r="F81" i="38"/>
  <c r="I132" i="1"/>
  <c r="F49" i="29"/>
  <c r="F49" i="38"/>
  <c r="I73" i="1"/>
  <c r="F41" i="29"/>
  <c r="I61" i="1"/>
  <c r="F41" i="38"/>
  <c r="I145" i="1"/>
  <c r="F88" i="29"/>
  <c r="F88" i="38"/>
  <c r="F39" i="29"/>
  <c r="F39" i="38"/>
  <c r="I59" i="1"/>
  <c r="F57" i="29"/>
  <c r="I85" i="1"/>
  <c r="F57" i="38"/>
  <c r="I33" i="1"/>
  <c r="F23" i="29"/>
  <c r="F23" i="38"/>
  <c r="F71" i="29"/>
  <c r="F71" i="38"/>
  <c r="I111" i="1"/>
  <c r="F105" i="29"/>
  <c r="F105" i="38"/>
  <c r="I174" i="1"/>
  <c r="F92" i="29"/>
  <c r="I153" i="1"/>
  <c r="F92" i="38"/>
  <c r="F52" i="38"/>
  <c r="I80" i="1"/>
  <c r="F52" i="29"/>
  <c r="F28" i="38"/>
  <c r="I42" i="1"/>
  <c r="F28" i="29"/>
  <c r="I184" i="1"/>
  <c r="F111" i="29"/>
  <c r="F111" i="38"/>
  <c r="F107" i="38"/>
  <c r="I176" i="1"/>
  <c r="F107" i="29"/>
  <c r="F118" i="29"/>
  <c r="F118" i="38"/>
  <c r="I210" i="1"/>
  <c r="F18" i="38"/>
  <c r="F18" i="29"/>
  <c r="I28" i="1"/>
  <c r="F61" i="29"/>
  <c r="F61" i="38"/>
  <c r="I93" i="1"/>
  <c r="F45" i="29"/>
  <c r="F45" i="38"/>
  <c r="I69" i="1"/>
  <c r="F58" i="29"/>
  <c r="F58" i="38"/>
  <c r="I86" i="1"/>
  <c r="F115" i="29"/>
  <c r="I196" i="1"/>
  <c r="F115" i="38"/>
  <c r="F101" i="29"/>
  <c r="I170" i="1"/>
  <c r="F101" i="38"/>
  <c r="F93" i="29"/>
  <c r="F93" i="38"/>
  <c r="I154" i="1"/>
  <c r="I20" i="1"/>
  <c r="F14" i="38"/>
  <c r="F14" i="29"/>
  <c r="I74" i="1"/>
  <c r="F50" i="29"/>
  <c r="F50" i="38"/>
  <c r="F87" i="29"/>
  <c r="I142" i="1"/>
  <c r="F87" i="38"/>
  <c r="F48" i="29"/>
  <c r="F48" i="38"/>
  <c r="I72" i="1"/>
  <c r="F38" i="29"/>
  <c r="F38" i="38"/>
  <c r="I58" i="1"/>
  <c r="I130" i="1"/>
  <c r="F79" i="38"/>
  <c r="F79" i="29"/>
  <c r="I108" i="1"/>
  <c r="F68" i="29"/>
  <c r="F68" i="38"/>
  <c r="F91" i="29"/>
  <c r="I152" i="1"/>
  <c r="F91" i="38"/>
  <c r="F15" i="29"/>
  <c r="F15" i="38"/>
  <c r="I21" i="1"/>
  <c r="I214" i="1"/>
  <c r="F119" i="38"/>
  <c r="F119" i="29"/>
  <c r="I44" i="1"/>
  <c r="F30" i="29"/>
  <c r="F30" i="38"/>
  <c r="F90" i="38"/>
  <c r="F90" i="29"/>
  <c r="I147" i="1"/>
  <c r="I67" i="1"/>
  <c r="F43" i="38"/>
  <c r="F43" i="29"/>
  <c r="F120" i="29"/>
  <c r="F120" i="38"/>
  <c r="I219" i="1"/>
  <c r="F24" i="38"/>
  <c r="F24" i="29"/>
  <c r="I34" i="1"/>
  <c r="F121" i="29"/>
  <c r="F121" i="38"/>
  <c r="I220" i="1"/>
  <c r="F117" i="29"/>
  <c r="I206" i="1"/>
  <c r="F117" i="38"/>
  <c r="I171" i="1"/>
  <c r="F102" i="38"/>
  <c r="F102" i="29"/>
  <c r="F70" i="38"/>
  <c r="F70" i="29"/>
  <c r="I110" i="1"/>
  <c r="F63" i="29"/>
  <c r="F63" i="38"/>
  <c r="I95" i="1"/>
  <c r="F56" i="29"/>
  <c r="F56" i="38"/>
  <c r="I84" i="1"/>
  <c r="F11" i="29"/>
  <c r="F11" i="38"/>
  <c r="I13" i="1"/>
  <c r="F76" i="38"/>
  <c r="I124" i="1"/>
  <c r="F76" i="29"/>
  <c r="I14" i="1"/>
  <c r="F12" i="38"/>
  <c r="F12" i="29"/>
  <c r="F72" i="38"/>
  <c r="I117" i="1"/>
  <c r="F72" i="29"/>
  <c r="F55" i="29"/>
  <c r="F55" i="38"/>
  <c r="I83" i="1"/>
  <c r="F54" i="29"/>
  <c r="I82" i="1"/>
  <c r="F54" i="38"/>
  <c r="F85" i="38"/>
  <c r="F85" i="29"/>
  <c r="I140" i="1"/>
  <c r="I60" i="1"/>
  <c r="F40" i="29"/>
  <c r="F40" i="38"/>
  <c r="I118" i="1"/>
  <c r="F73" i="38"/>
  <c r="F73" i="29"/>
  <c r="F65" i="38"/>
  <c r="I101" i="1"/>
  <c r="F65" i="29"/>
  <c r="I32" i="1"/>
  <c r="F22" i="38"/>
  <c r="F22" i="29"/>
  <c r="I109" i="1"/>
  <c r="F69" i="38"/>
  <c r="F69" i="29"/>
  <c r="F116" i="38"/>
  <c r="I202" i="1"/>
  <c r="F116" i="29"/>
  <c r="I50" i="1"/>
  <c r="F36" i="29"/>
  <c r="F36" i="38"/>
  <c r="F51" i="38"/>
  <c r="F51" i="29"/>
  <c r="I79" i="1"/>
  <c r="I183" i="1"/>
  <c r="F110" i="38"/>
  <c r="F110" i="29"/>
  <c r="I49" i="1"/>
  <c r="F35" i="29"/>
  <c r="F35" i="38"/>
  <c r="I133" i="1"/>
  <c r="F82" i="38"/>
  <c r="F82" i="29"/>
  <c r="F17" i="38"/>
  <c r="F17" i="29"/>
  <c r="I27" i="1"/>
  <c r="F122" i="38"/>
  <c r="I221" i="1"/>
  <c r="F122" i="29"/>
  <c r="I157" i="1"/>
  <c r="F96" i="29"/>
  <c r="F96" i="38"/>
  <c r="F9" i="38"/>
  <c r="F9" i="29"/>
  <c r="I11" i="1"/>
  <c r="I138" i="1"/>
  <c r="F83" i="38"/>
  <c r="F83" i="29"/>
  <c r="F112" i="38"/>
  <c r="F112" i="29"/>
  <c r="I185" i="1"/>
  <c r="F123" i="38"/>
  <c r="I222" i="1"/>
  <c r="F123" i="29"/>
  <c r="I12" i="1"/>
  <c r="F10" i="29"/>
  <c r="F10" i="38"/>
  <c r="F37" i="29"/>
  <c r="I53" i="1"/>
  <c r="F37" i="38"/>
  <c r="F97" i="38"/>
  <c r="I158" i="1"/>
  <c r="F97" i="29"/>
  <c r="I43" i="1"/>
  <c r="F29" i="29"/>
  <c r="F29" i="38"/>
  <c r="F47" i="29"/>
  <c r="F47" i="38"/>
  <c r="I71" i="1"/>
  <c r="F60" i="38"/>
  <c r="F60" i="29"/>
  <c r="I92" i="1"/>
  <c r="I30" i="1"/>
  <c r="F20" i="38"/>
  <c r="F20" i="29"/>
  <c r="I10" i="1"/>
  <c r="F8" i="38"/>
  <c r="F8" i="29"/>
  <c r="I31" i="1"/>
  <c r="F21" i="29"/>
  <c r="F21" i="38"/>
  <c r="F33" i="38"/>
  <c r="F33" i="29"/>
  <c r="I47" i="1"/>
  <c r="I96" i="1"/>
  <c r="F64" i="38"/>
  <c r="F64" i="29"/>
  <c r="F66" i="29"/>
  <c r="I102" i="1"/>
  <c r="F66" i="38"/>
  <c r="I129" i="1"/>
  <c r="F78" i="29"/>
  <c r="F78" i="38"/>
  <c r="I22" i="1"/>
  <c r="F16" i="29"/>
  <c r="F16" i="38"/>
  <c r="F67" i="29"/>
  <c r="I107" i="1"/>
  <c r="F67" i="38"/>
  <c r="F19" i="38"/>
  <c r="I29" i="1"/>
  <c r="F19" i="29"/>
  <c r="F84" i="38"/>
  <c r="I139" i="1"/>
  <c r="F84" i="29"/>
  <c r="F113" i="38"/>
  <c r="F113" i="29"/>
  <c r="I190" i="1"/>
  <c r="F74" i="29"/>
  <c r="I119" i="1"/>
  <c r="F74" i="38"/>
  <c r="F26" i="29"/>
  <c r="I36" i="1"/>
  <c r="F26" i="38"/>
  <c r="I41" i="1"/>
  <c r="F27" i="29"/>
  <c r="F27" i="38"/>
  <c r="I81" i="1"/>
  <c r="F53" i="38"/>
  <c r="F53" i="29"/>
  <c r="F46" i="38"/>
  <c r="I70" i="1"/>
  <c r="F46" i="29"/>
  <c r="F95" i="29"/>
  <c r="F95" i="38"/>
  <c r="I156" i="1"/>
  <c r="F32" i="38"/>
  <c r="I46" i="1"/>
  <c r="F32" i="29"/>
  <c r="I131" i="1"/>
  <c r="F80" i="38"/>
  <c r="F80" i="29"/>
  <c r="F31" i="29"/>
  <c r="F31" i="38"/>
  <c r="I45" i="1"/>
  <c r="F44" i="29"/>
  <c r="I68" i="1"/>
  <c r="F44" i="38"/>
  <c r="F77" i="38"/>
  <c r="F77" i="29"/>
  <c r="I125" i="1"/>
  <c r="I178" i="1"/>
  <c r="F109" i="29"/>
  <c r="F109" i="38"/>
  <c r="F96" i="2" l="1"/>
  <c r="F95" i="2"/>
  <c r="F94" i="2"/>
  <c r="F545" i="2"/>
  <c r="F546" i="2"/>
  <c r="F852" i="2" l="1"/>
  <c r="F853" i="2" s="1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<sst xmlns="http://schemas.openxmlformats.org/spreadsheetml/2006/main" count="6841" uniqueCount="2044">
  <si>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</si>
  <si>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</si>
  <si>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</si>
  <si>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</si>
  <si>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</si>
  <si>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</si>
  <si>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</si>
  <si>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</si>
  <si>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</si>
  <si>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</si>
  <si>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</si>
  <si>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</si>
  <si>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</si>
  <si>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</si>
  <si>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</si>
  <si>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</si>
  <si>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</si>
  <si>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</si>
  <si>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</si>
  <si>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</si>
  <si>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</si>
  <si>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</si>
  <si>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</si>
  <si>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</si>
  <si>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</si>
  <si>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</si>
  <si>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</si>
  <si>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</si>
  <si>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</si>
  <si>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</si>
  <si>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</si>
  <si>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</si>
  <si>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</si>
  <si>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</si>
  <si>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</si>
  <si>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</si>
  <si>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</si>
  <si>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</si>
  <si>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</si>
  <si>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</si>
  <si>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</si>
  <si>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</si>
  <si>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</si>
  <si>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</si>
  <si>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</si>
  <si>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</si>
  <si>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</si>
  <si>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</si>
  <si>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</si>
  <si>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</si>
  <si>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</si>
  <si>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</si>
  <si>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</si>
  <si>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</si>
  <si>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</si>
  <si>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</si>
  <si>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</si>
  <si>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</si>
  <si>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</si>
  <si>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</si>
  <si>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</si>
  <si>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</si>
  <si>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</si>
  <si>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</si>
  <si>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</si>
  <si>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</si>
  <si>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</si>
  <si>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</si>
  <si>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</si>
  <si>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</si>
  <si>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</si>
  <si>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</si>
  <si>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</si>
  <si>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</si>
  <si>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</si>
  <si>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</si>
  <si>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</si>
  <si>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</si>
  <si>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</si>
  <si>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</si>
  <si>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</si>
  <si>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</si>
  <si>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</si>
  <si>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</si>
  <si>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</si>
  <si>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</si>
  <si>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</si>
  <si>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</si>
  <si>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</si>
  <si>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</si>
  <si>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</si>
  <si>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</si>
  <si>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</si>
  <si>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</si>
  <si>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</si>
  <si>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</si>
  <si>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</si>
  <si>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</si>
  <si>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</si>
  <si>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</si>
  <si>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</si>
  <si>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</si>
  <si>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</si>
  <si>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</si>
  <si>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</si>
  <si>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</si>
  <si>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</si>
  <si>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</si>
  <si>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</si>
  <si>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</si>
  <si>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</si>
  <si>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</si>
  <si>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</si>
  <si>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</si>
  <si>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</si>
  <si>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</si>
  <si>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</si>
  <si>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</si>
  <si>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</si>
  <si>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</si>
  <si>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</si>
  <si>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</si>
  <si>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</si>
  <si>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</si>
  <si>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</si>
  <si>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</si>
  <si>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</si>
  <si>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</si>
  <si>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</si>
  <si>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</si>
  <si>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</si>
  <si>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</si>
  <si>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</si>
  <si>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</si>
  <si>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</si>
  <si>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</si>
  <si>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</si>
  <si>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</si>
  <si>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</si>
  <si>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</si>
  <si>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</si>
  <si>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</si>
  <si>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</si>
  <si>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</si>
  <si>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</si>
  <si>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</si>
  <si>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</si>
  <si>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</si>
  <si>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</si>
  <si>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</si>
  <si>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</si>
  <si>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</si>
  <si>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</si>
  <si>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</si>
  <si>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</si>
  <si>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</si>
  <si>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</si>
  <si>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</si>
  <si>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</si>
  <si>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</si>
  <si>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</si>
  <si>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</si>
  <si>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</si>
  <si>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</si>
  <si>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</si>
  <si>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</si>
  <si>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</si>
  <si>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</si>
  <si>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</si>
  <si>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</si>
  <si>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</si>
  <si>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</si>
  <si>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</si>
  <si>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</si>
  <si>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</si>
  <si>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</si>
  <si>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</si>
  <si>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</si>
  <si>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</si>
  <si>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</si>
  <si>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</si>
  <si>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</si>
  <si>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</si>
  <si>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</si>
  <si>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</si>
  <si>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</si>
  <si>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</si>
  <si>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</si>
  <si>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</si>
  <si>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</si>
  <si>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</si>
  <si>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</si>
  <si>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</si>
  <si>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</si>
  <si>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</si>
  <si>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</si>
  <si>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</si>
  <si>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</si>
  <si>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</si>
  <si>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</si>
  <si>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</si>
  <si>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</si>
  <si>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</si>
  <si>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</si>
  <si>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</si>
  <si>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</si>
  <si>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</si>
  <si>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</si>
  <si>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</si>
  <si>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</si>
  <si>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</si>
  <si>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</si>
  <si>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</si>
  <si>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</si>
  <si>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</si>
  <si>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</si>
  <si>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</si>
  <si>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</si>
  <si>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</si>
  <si>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</si>
  <si>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</si>
  <si>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</si>
  <si>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</si>
  <si>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</si>
  <si>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</si>
  <si>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</si>
  <si>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</si>
  <si>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</si>
  <si>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</si>
  <si>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</si>
  <si>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</si>
  <si>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</si>
  <si>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</si>
  <si>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</si>
  <si>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</si>
  <si>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</si>
  <si>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</si>
  <si>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</si>
  <si>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</si>
  <si>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</si>
  <si>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</si>
  <si>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</si>
  <si>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</si>
  <si>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</si>
  <si>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</si>
  <si>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</si>
  <si>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</si>
  <si>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</si>
  <si>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</si>
  <si>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</si>
  <si>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</si>
  <si>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</si>
  <si>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</si>
  <si>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</si>
  <si>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</si>
  <si>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</si>
  <si>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</si>
  <si>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</si>
  <si>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</si>
  <si>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</si>
  <si>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</si>
  <si>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</si>
  <si>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</si>
  <si>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</si>
  <si>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</si>
  <si>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</si>
  <si>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</si>
  <si>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</si>
  <si>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</si>
  <si>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</si>
  <si>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</si>
  <si>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</si>
  <si>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</si>
  <si>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</si>
  <si>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</si>
  <si>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</si>
  <si>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</si>
  <si>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</si>
  <si>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</si>
  <si>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</si>
  <si>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</si>
  <si>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</si>
  <si>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</si>
  <si>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</si>
  <si>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</si>
  <si>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</si>
  <si>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</si>
  <si>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</si>
  <si>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</si>
  <si>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</si>
  <si>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</si>
  <si>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</si>
  <si>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</si>
  <si>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</si>
  <si>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</si>
  <si>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</si>
  <si>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</si>
  <si>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</si>
  <si>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</si>
  <si>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</si>
  <si>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</si>
  <si>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</si>
  <si>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</si>
  <si>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</si>
  <si>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</si>
  <si>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</si>
  <si>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</si>
  <si>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</si>
  <si>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</si>
  <si>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</si>
  <si>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</si>
  <si>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</si>
  <si>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</si>
  <si>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</si>
  <si>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</si>
  <si>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</si>
  <si>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</si>
  <si>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</si>
  <si>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</si>
  <si>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</si>
  <si>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</si>
  <si>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</si>
  <si>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</si>
  <si>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</si>
  <si>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</si>
  <si>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</si>
  <si>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</si>
  <si>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</si>
  <si>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</si>
  <si>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</si>
  <si>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</si>
  <si>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</si>
  <si>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</si>
  <si>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</si>
  <si>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</si>
  <si>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</si>
  <si>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</si>
  <si>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</si>
  <si>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</si>
  <si>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</si>
  <si>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</si>
  <si>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</si>
  <si>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</si>
  <si>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</si>
  <si>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</si>
  <si>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</si>
  <si>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</si>
  <si>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</si>
  <si>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</si>
  <si>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</si>
  <si>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</si>
  <si>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</si>
  <si>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</si>
  <si>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</si>
  <si>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</si>
  <si>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</si>
  <si>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</si>
  <si>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</si>
  <si>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</si>
  <si>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</si>
  <si>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</si>
  <si>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</si>
  <si>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</si>
  <si>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</si>
  <si>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</si>
  <si>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</si>
  <si>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</si>
  <si>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</si>
  <si>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</si>
  <si>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</si>
  <si>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</si>
  <si>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</si>
  <si>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</si>
  <si>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</si>
  <si>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</si>
  <si>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</si>
  <si>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</si>
  <si>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</si>
  <si>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</si>
  <si>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</si>
  <si>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</si>
  <si>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</si>
  <si>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</si>
  <si>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</si>
  <si>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</si>
  <si>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</si>
  <si>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</si>
  <si>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</si>
  <si>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</si>
  <si>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</si>
  <si>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</si>
  <si>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</si>
  <si>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</si>
  <si>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</si>
  <si>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</si>
  <si>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</si>
  <si>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</si>
  <si>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</si>
  <si>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</si>
  <si>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</si>
  <si>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</si>
  <si>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</si>
  <si>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</si>
  <si>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</si>
  <si>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</si>
  <si>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</si>
  <si>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</si>
  <si>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</si>
  <si>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</si>
  <si>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</si>
  <si>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</si>
  <si>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</si>
  <si>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</si>
  <si>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</si>
  <si>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</si>
  <si>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</si>
  <si>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</si>
  <si>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</si>
  <si>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</si>
  <si>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</si>
  <si>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</si>
  <si>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</si>
  <si>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</si>
  <si>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</si>
  <si>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</si>
  <si>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</si>
  <si>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</si>
  <si>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</si>
  <si>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</si>
  <si>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</si>
  <si>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</si>
  <si>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</si>
  <si>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</si>
  <si>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</si>
  <si>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</si>
  <si>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</si>
  <si>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</si>
  <si>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</si>
  <si>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</si>
  <si>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</si>
  <si>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</si>
  <si>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</si>
  <si>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</si>
  <si>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</si>
  <si>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</si>
  <si>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</si>
  <si>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</si>
  <si>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</si>
  <si>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</si>
  <si>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</si>
  <si>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</si>
  <si>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</si>
  <si>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</si>
  <si>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</si>
  <si>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</si>
  <si>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</si>
  <si>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</si>
  <si>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</si>
  <si>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</si>
  <si>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</si>
  <si>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</si>
  <si>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</si>
  <si>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</si>
  <si>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</si>
  <si>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</si>
  <si>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</si>
  <si>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</si>
  <si>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</si>
  <si>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</si>
  <si>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</si>
  <si>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</si>
  <si>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</si>
  <si>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</si>
  <si>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</si>
  <si>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</si>
  <si>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</si>
  <si>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</si>
  <si>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</si>
  <si>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</si>
  <si>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</si>
  <si>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</si>
  <si>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</si>
  <si>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</si>
  <si>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</si>
  <si>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</si>
  <si>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</si>
  <si>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</si>
  <si>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</si>
  <si>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</si>
  <si>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</si>
  <si>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</si>
  <si>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</si>
  <si>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</si>
  <si>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</si>
  <si>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</si>
  <si>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</si>
  <si>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</si>
  <si>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</si>
  <si>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</si>
  <si>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</si>
  <si>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</si>
  <si>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</si>
  <si>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</si>
  <si>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</si>
  <si>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</si>
  <si>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</si>
  <si>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</si>
  <si>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</si>
  <si>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</si>
  <si>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</si>
  <si>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</si>
  <si>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</si>
  <si>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</si>
  <si>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</si>
  <si>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</si>
  <si>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</si>
  <si>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</si>
  <si>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</si>
  <si>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</si>
  <si>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</si>
  <si>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</si>
  <si>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</si>
  <si>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</si>
  <si>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</si>
  <si>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</si>
  <si>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</si>
  <si>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</si>
  <si>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</si>
  <si>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</si>
  <si>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</si>
  <si>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</si>
  <si>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</si>
  <si>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</si>
  <si>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</si>
  <si>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</si>
  <si>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</si>
  <si>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</si>
  <si>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</si>
  <si>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</si>
  <si>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</si>
  <si>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</si>
  <si>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</si>
  <si>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</si>
  <si>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</si>
  <si>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</si>
  <si>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</si>
  <si>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</si>
  <si>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</si>
  <si>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</si>
  <si>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</si>
  <si>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</si>
  <si>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</si>
  <si>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</si>
  <si>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</si>
  <si>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</si>
  <si>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</si>
  <si>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</si>
  <si>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</si>
  <si>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</si>
  <si>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</si>
  <si>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</si>
  <si>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</si>
  <si>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</si>
  <si>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</si>
  <si>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</si>
  <si>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</si>
  <si>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</si>
  <si>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</si>
  <si>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</si>
  <si>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</si>
  <si>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</si>
  <si>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</si>
  <si>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</si>
  <si>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</si>
  <si>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</si>
  <si>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</si>
  <si>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</si>
  <si>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</si>
  <si>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</si>
  <si>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</si>
  <si>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</si>
  <si>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</si>
  <si>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</si>
  <si>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</si>
  <si>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</si>
  <si>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</si>
  <si>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</si>
  <si>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</si>
  <si>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</si>
  <si>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</si>
  <si>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</si>
  <si>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</si>
  <si>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</si>
  <si>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</si>
  <si>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</si>
  <si>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</si>
  <si>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</si>
  <si>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</si>
  <si>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</si>
  <si>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</si>
  <si>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</si>
  <si>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</si>
  <si>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</si>
  <si>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</si>
  <si>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</si>
  <si>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</si>
  <si>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</si>
  <si>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</si>
  <si>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</si>
  <si>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</si>
  <si>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</si>
  <si>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</si>
  <si>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</si>
  <si>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</si>
  <si>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</si>
  <si>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</si>
  <si>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</si>
  <si>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</si>
  <si>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</si>
  <si>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</si>
  <si>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</si>
  <si>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</si>
  <si>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</si>
  <si>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</si>
  <si>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</si>
  <si>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</si>
  <si>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</si>
  <si>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</si>
  <si>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</si>
  <si>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</si>
  <si>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</si>
  <si>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</si>
  <si>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</si>
  <si>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</si>
  <si>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</si>
  <si>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</si>
  <si>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</si>
  <si>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</si>
  <si>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</si>
  <si>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</si>
  <si>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</si>
  <si>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</si>
  <si>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</si>
  <si>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</si>
  <si>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</si>
  <si>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</si>
  <si>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</si>
  <si>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</si>
  <si>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</si>
  <si>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</si>
  <si>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</si>
  <si>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</si>
  <si>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</si>
  <si>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</si>
  <si>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</si>
  <si>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</si>
  <si>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</si>
  <si>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</si>
  <si>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</si>
  <si>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</si>
  <si>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</si>
  <si>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</si>
  <si>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</si>
  <si>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</si>
  <si>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</si>
  <si>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</si>
  <si>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</si>
  <si>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</si>
  <si>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</si>
  <si>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</si>
  <si>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</si>
  <si>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</si>
  <si>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</si>
  <si>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</si>
  <si>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</si>
  <si>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</si>
  <si>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</si>
  <si>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</si>
  <si>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</si>
  <si>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</si>
  <si>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</si>
  <si>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</si>
  <si>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</si>
  <si>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</si>
  <si>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</si>
  <si>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</si>
  <si>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</si>
  <si>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</si>
  <si>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</si>
  <si>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</si>
  <si>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</si>
  <si>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</si>
  <si>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</si>
  <si>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</si>
  <si>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</si>
  <si>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</si>
  <si>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</si>
  <si>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</si>
  <si>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</si>
  <si>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</si>
  <si>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</si>
  <si>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</si>
  <si>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</si>
  <si>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</si>
  <si>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</si>
  <si>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</si>
  <si>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</si>
  <si>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</si>
  <si>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</si>
  <si>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</si>
  <si>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</si>
  <si>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</si>
  <si>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</si>
  <si>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</si>
  <si>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</si>
  <si>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</si>
  <si>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</si>
  <si>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</si>
  <si>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</si>
  <si>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</si>
  <si>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</si>
  <si>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</si>
  <si>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</si>
  <si>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</si>
  <si>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</si>
  <si>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</si>
  <si>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</si>
  <si>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</si>
  <si>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</si>
  <si>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</si>
  <si>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</si>
  <si>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</si>
  <si>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</si>
  <si>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</si>
  <si>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</si>
  <si>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</si>
  <si>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</si>
  <si>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</si>
  <si>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</si>
  <si>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</si>
  <si>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</si>
  <si>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</si>
  <si>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</si>
  <si>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</si>
  <si>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</si>
  <si>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</si>
  <si>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</si>
  <si>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</si>
  <si>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</si>
  <si>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</si>
  <si>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</si>
  <si>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</si>
  <si>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</si>
  <si>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</si>
  <si>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</si>
  <si>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</si>
  <si>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</si>
  <si>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</si>
  <si>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</si>
  <si>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</si>
  <si>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</si>
  <si>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</si>
  <si>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</si>
  <si>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</si>
  <si>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</si>
  <si>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</si>
  <si>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</si>
  <si>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</si>
  <si>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</si>
  <si>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</si>
  <si>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</si>
  <si>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</si>
  <si>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</si>
  <si>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</si>
  <si>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</si>
  <si>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</si>
  <si>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</si>
  <si>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</si>
  <si>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</si>
  <si>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</si>
  <si>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</si>
  <si>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</si>
  <si>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</si>
  <si>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</si>
  <si>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</si>
  <si>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</si>
  <si>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</si>
  <si>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</si>
  <si>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</si>
  <si>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</si>
  <si>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</si>
  <si>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</si>
  <si>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</si>
  <si>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</si>
  <si>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</si>
  <si>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</si>
  <si>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</si>
  <si>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</si>
  <si>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</si>
  <si>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</si>
  <si>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</si>
  <si>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</si>
  <si>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</si>
  <si>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</si>
  <si>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</si>
  <si>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</si>
  <si>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</si>
  <si>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</si>
  <si>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</si>
  <si>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</si>
  <si>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</si>
  <si>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</si>
  <si>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</si>
  <si>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</si>
  <si>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</si>
  <si>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</si>
  <si>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</si>
  <si>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</si>
  <si>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</si>
  <si>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</si>
  <si>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</si>
  <si>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</si>
  <si>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</si>
  <si>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</si>
  <si>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</si>
  <si>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</si>
  <si>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</si>
  <si>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</si>
  <si>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</si>
  <si>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</si>
  <si>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</si>
  <si>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</si>
  <si>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</si>
  <si>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</si>
  <si>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</si>
  <si>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</si>
  <si>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</si>
  <si>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</si>
  <si>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</si>
  <si>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</si>
  <si>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</si>
  <si>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</si>
  <si>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</si>
  <si>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</si>
  <si>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</si>
  <si>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</si>
  <si>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</si>
  <si>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</si>
  <si>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</si>
  <si>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</si>
  <si>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</si>
  <si>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</si>
  <si>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</si>
  <si>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</si>
  <si>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</si>
  <si>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</si>
  <si>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</si>
  <si>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</si>
  <si>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</si>
  <si>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</si>
  <si>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</si>
  <si>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</si>
  <si>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</si>
  <si>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</si>
  <si>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</si>
  <si>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</si>
  <si>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</si>
  <si>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</si>
  <si>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</si>
  <si>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</si>
  <si>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</si>
  <si>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</si>
  <si>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</si>
  <si>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</si>
  <si>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</si>
  <si>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</si>
  <si>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</si>
  <si>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</si>
  <si>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</si>
  <si>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</si>
  <si>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</si>
  <si>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</si>
  <si>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</si>
  <si>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</si>
  <si>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</si>
  <si>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</si>
  <si>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</si>
  <si>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</si>
  <si>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</si>
  <si>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</si>
  <si>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</si>
  <si>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</si>
  <si>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</si>
  <si>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</si>
  <si>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</si>
  <si>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</si>
  <si>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</si>
  <si>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</si>
  <si>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</si>
  <si>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</si>
  <si>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</si>
  <si>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</si>
  <si>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</si>
  <si>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</si>
  <si>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</si>
  <si>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</si>
  <si>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</si>
  <si>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</si>
  <si>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</si>
  <si>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</si>
  <si>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</si>
  <si>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</si>
  <si>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</si>
  <si>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</si>
  <si>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</si>
  <si>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</si>
  <si>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</si>
  <si>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</si>
  <si>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</si>
  <si>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</si>
  <si>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</si>
  <si>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</si>
  <si>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</si>
  <si>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</si>
  <si>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</si>
  <si>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</si>
  <si>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</si>
  <si>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</si>
  <si>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</si>
  <si>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</si>
  <si>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</si>
  <si>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</si>
  <si>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</si>
  <si>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</si>
  <si>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</si>
  <si>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</si>
  <si>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</si>
  <si>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</si>
  <si>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</si>
  <si>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</si>
  <si>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</si>
  <si>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</si>
  <si>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</si>
  <si>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</si>
  <si>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</si>
  <si>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</si>
  <si>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</si>
  <si>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</si>
  <si>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</si>
  <si>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</si>
  <si>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</si>
  <si>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</si>
  <si>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</si>
  <si>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</si>
  <si>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</si>
  <si>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</si>
  <si>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</si>
  <si>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</si>
  <si>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</si>
  <si>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</si>
  <si>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</si>
  <si>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</si>
  <si>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</si>
  <si>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</si>
  <si>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</si>
  <si>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</si>
  <si>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</si>
  <si>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</si>
  <si>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</si>
  <si>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</si>
  <si>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</si>
  <si>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</si>
  <si>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</si>
  <si>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</si>
  <si>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</si>
  <si>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</si>
  <si>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</si>
  <si>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</si>
  <si>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</si>
  <si>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</si>
  <si>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</si>
  <si>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</si>
  <si>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</si>
  <si>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</si>
  <si>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</si>
  <si>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</si>
  <si>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</si>
  <si>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</si>
  <si>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</si>
  <si>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</si>
  <si>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</si>
  <si>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</si>
  <si>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</si>
  <si>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</si>
  <si>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</si>
  <si>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</si>
  <si>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</si>
  <si>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</si>
  <si>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</si>
  <si>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</si>
  <si>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</si>
  <si>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</si>
  <si>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</si>
  <si>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</si>
  <si>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</si>
  <si>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</si>
  <si>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</si>
  <si>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</si>
  <si>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</si>
  <si>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</si>
  <si>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</si>
  <si>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</si>
  <si>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</si>
  <si>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</si>
  <si>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</si>
  <si>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</si>
  <si>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</si>
  <si>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</si>
  <si>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</si>
  <si>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</si>
  <si>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</si>
  <si>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</si>
  <si>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</si>
  <si>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</si>
  <si>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</si>
  <si>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</si>
  <si>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</si>
  <si>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</si>
  <si>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</si>
  <si>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</si>
  <si>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</si>
  <si>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</si>
  <si>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</si>
  <si>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</si>
  <si>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</si>
  <si>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</si>
  <si>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</si>
  <si>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</si>
  <si>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</si>
  <si>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</si>
  <si>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</si>
  <si>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</si>
  <si>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</si>
  <si>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</si>
  <si>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</si>
  <si>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</si>
  <si>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</si>
  <si>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</si>
  <si>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</si>
  <si>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</si>
  <si>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</si>
  <si>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</si>
  <si>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</si>
  <si>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</si>
  <si>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</si>
  <si>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</si>
  <si>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</si>
  <si>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</si>
  <si>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</si>
  <si>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</si>
  <si>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</si>
  <si>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</si>
  <si>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</si>
  <si>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</si>
  <si>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</si>
  <si>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</si>
  <si>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</si>
  <si>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</si>
  <si>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</si>
  <si>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</si>
  <si>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</si>
  <si>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</si>
  <si>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</si>
  <si>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</si>
  <si>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</si>
  <si>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</si>
  <si>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</si>
  <si>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</si>
  <si>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</si>
  <si>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</si>
  <si>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</si>
  <si>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</si>
  <si>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</si>
  <si>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</si>
  <si>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</si>
  <si>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</si>
  <si>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</si>
  <si>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</si>
  <si>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</si>
  <si>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</si>
  <si>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</si>
  <si>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</si>
  <si>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</si>
  <si>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</si>
  <si>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</si>
  <si>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</si>
  <si>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</si>
  <si>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</si>
  <si>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</si>
  <si>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</si>
  <si>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</si>
  <si>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</si>
  <si>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</si>
  <si>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</si>
  <si>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</si>
  <si>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</si>
  <si>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</si>
  <si>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</si>
  <si>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</si>
  <si>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</si>
  <si>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</si>
  <si>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</si>
  <si>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</si>
  <si>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</si>
  <si>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</si>
  <si>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</si>
  <si>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</si>
  <si>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</si>
  <si>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</si>
  <si>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</si>
  <si>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</si>
  <si>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</si>
  <si>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</si>
  <si>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</si>
  <si>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</si>
  <si>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</si>
  <si>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</si>
  <si>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</si>
  <si>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</si>
  <si>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</si>
  <si>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</si>
  <si>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</si>
  <si>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</si>
  <si>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</si>
  <si>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</si>
  <si>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</si>
  <si>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</si>
  <si>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</si>
  <si>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</si>
  <si>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</si>
  <si>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</si>
  <si>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</si>
  <si>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</si>
  <si>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</si>
  <si>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</si>
  <si>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</si>
  <si>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</si>
  <si>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</si>
  <si>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</si>
  <si>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</si>
  <si>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</si>
  <si>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</si>
  <si>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</si>
  <si>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</si>
  <si>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</si>
  <si>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</si>
  <si>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</si>
  <si>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</si>
  <si>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</si>
  <si>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</si>
  <si>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</si>
  <si>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</si>
  <si>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</si>
  <si>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</si>
  <si>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</si>
  <si>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</si>
  <si>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</si>
  <si>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</si>
  <si>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</si>
  <si>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</si>
  <si>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</si>
  <si>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</si>
  <si>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</si>
  <si>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</si>
  <si>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</si>
  <si>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</si>
  <si>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</si>
  <si>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</si>
  <si>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</si>
  <si>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</si>
  <si>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</si>
  <si>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</si>
  <si>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</si>
  <si>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</si>
  <si>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</si>
  <si>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</si>
  <si>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</si>
  <si>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</si>
  <si>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</si>
  <si>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</si>
  <si>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</si>
  <si>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</si>
  <si>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</si>
  <si>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</si>
  <si>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</si>
  <si>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</si>
  <si>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</si>
  <si>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</si>
  <si>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</si>
  <si>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</si>
  <si>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</si>
  <si>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</si>
  <si>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</si>
  <si>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</si>
  <si>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</si>
  <si>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</si>
  <si>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</si>
  <si>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</si>
  <si>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</si>
  <si>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</si>
  <si>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</si>
  <si>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</si>
  <si>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</si>
  <si>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</si>
  <si>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</si>
  <si>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</si>
  <si>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</si>
  <si>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</si>
  <si>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</si>
  <si>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</si>
  <si>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</si>
  <si>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</si>
  <si>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</si>
  <si>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</si>
  <si>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</si>
  <si>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</si>
  <si>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</si>
  <si>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</si>
  <si>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</si>
  <si>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</si>
  <si>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</si>
  <si>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</si>
  <si>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</si>
  <si>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</si>
  <si>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</si>
  <si>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</si>
  <si>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</si>
  <si>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</si>
  <si>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</si>
  <si>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</si>
  <si>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</si>
  <si>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</si>
  <si>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</si>
  <si>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</si>
  <si>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</si>
  <si>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</si>
  <si>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</si>
  <si>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</si>
  <si>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</si>
  <si>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</si>
  <si>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</si>
  <si>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</si>
  <si>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</si>
  <si>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</si>
  <si>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</si>
  <si>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</si>
  <si>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</si>
  <si>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</si>
  <si>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</si>
  <si>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</si>
  <si>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</si>
  <si>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</si>
  <si>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</si>
  <si>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</si>
  <si>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</si>
  <si>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</si>
  <si>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</si>
  <si>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</si>
  <si>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</si>
  <si>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</si>
  <si>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</si>
  <si>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</si>
  <si>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</si>
  <si>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</si>
  <si>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</si>
  <si>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</si>
  <si>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</si>
  <si>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</si>
  <si>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</si>
  <si>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</si>
  <si>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</si>
  <si>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</si>
  <si>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</si>
  <si>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</si>
  <si>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</si>
  <si>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</si>
  <si>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</si>
  <si>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</si>
  <si>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</si>
  <si>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</si>
  <si>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</si>
  <si>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</si>
  <si>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</si>
  <si>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</si>
  <si>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</si>
  <si>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</si>
  <si>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</si>
  <si>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</si>
  <si>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</si>
  <si>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</si>
  <si>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</si>
  <si>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</si>
  <si>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</si>
  <si>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</si>
  <si>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</si>
  <si>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</si>
  <si>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</si>
  <si>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</si>
  <si>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</si>
  <si>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</si>
  <si>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</si>
  <si>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</si>
  <si>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</si>
  <si>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</si>
  <si>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</si>
  <si>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</si>
  <si>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</si>
  <si>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</si>
  <si>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</si>
  <si>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</si>
  <si>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</si>
  <si>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</si>
  <si>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</si>
  <si>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</si>
  <si>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</si>
  <si>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</si>
  <si>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</si>
  <si>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</si>
  <si>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</si>
  <si>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</si>
  <si>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</si>
  <si>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</si>
  <si>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</si>
  <si>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</si>
  <si>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</si>
  <si>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</si>
  <si>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</si>
  <si>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</si>
  <si>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</si>
  <si>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</si>
  <si>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</si>
  <si>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</si>
  <si>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</si>
  <si>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</si>
  <si>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</si>
  <si>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</si>
  <si>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</si>
  <si>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</si>
  <si>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</si>
  <si>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</si>
  <si>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</si>
  <si>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</si>
  <si>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</si>
  <si>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</si>
  <si>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</si>
  <si>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</si>
  <si>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</si>
  <si>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</si>
  <si>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</si>
  <si>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</si>
  <si>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</si>
  <si>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</si>
  <si>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</si>
  <si>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</si>
  <si>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</si>
  <si>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</si>
  <si>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</si>
  <si>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</si>
  <si>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</si>
  <si>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</si>
  <si>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</si>
  <si>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</si>
  <si>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</si>
  <si>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</si>
  <si>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</si>
  <si>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</si>
  <si>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</si>
  <si>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</si>
  <si>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</si>
  <si>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</si>
  <si>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</si>
  <si>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</si>
  <si>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</si>
  <si>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</si>
  <si>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</si>
  <si>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</si>
  <si>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</si>
  <si>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</si>
  <si>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</si>
  <si>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</si>
  <si>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</si>
  <si>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</si>
  <si>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</si>
  <si>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</si>
  <si>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</si>
  <si>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</si>
  <si>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</si>
  <si>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</si>
  <si>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</si>
  <si>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</si>
  <si>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</si>
  <si>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</si>
  <si>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</si>
  <si>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</si>
  <si>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</si>
  <si>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</si>
  <si>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</si>
  <si>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</si>
  <si>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</si>
  <si>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</si>
  <si>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</si>
  <si>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</si>
  <si>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</si>
  <si>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</si>
  <si>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</si>
  <si>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</si>
  <si>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</si>
  <si>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</si>
  <si>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</si>
  <si>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</si>
  <si>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</si>
  <si>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</si>
  <si>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</si>
  <si>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</si>
  <si>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</si>
  <si>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</si>
  <si>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</si>
  <si>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</si>
  <si>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</si>
  <si>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</si>
  <si>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</si>
  <si>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</si>
  <si>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</si>
  <si>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</si>
  <si>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</si>
  <si>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</si>
  <si>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</si>
  <si>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</si>
  <si>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</si>
  <si>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</si>
  <si>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</si>
  <si>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</si>
  <si>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</si>
  <si>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</si>
  <si>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</si>
  <si>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</si>
  <si>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</si>
  <si>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</si>
  <si>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</si>
  <si>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</si>
  <si>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</si>
  <si>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</si>
  <si>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</si>
  <si>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</si>
  <si>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</si>
  <si>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</si>
  <si>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</si>
  <si>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</si>
  <si>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</si>
  <si>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</si>
  <si>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</si>
  <si>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</si>
  <si>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</si>
  <si>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</si>
  <si>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</si>
  <si>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</si>
  <si>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</si>
  <si>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</si>
  <si>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</si>
  <si>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</si>
  <si>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</si>
  <si>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</si>
  <si>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</si>
  <si>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</si>
  <si>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</si>
  <si>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</si>
  <si>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</si>
  <si>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</si>
  <si>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</si>
  <si>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</si>
  <si>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</si>
  <si>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</si>
  <si>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</si>
  <si>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</si>
  <si>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</si>
  <si>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</si>
  <si>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</si>
  <si>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</si>
  <si>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</si>
  <si>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</si>
  <si>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</si>
  <si>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</si>
  <si>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</si>
  <si>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</si>
  <si>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</si>
  <si>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</si>
  <si>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</si>
  <si>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</si>
  <si>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</si>
  <si>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</si>
  <si>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</si>
  <si>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</si>
  <si>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</si>
  <si>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</si>
  <si>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</si>
  <si>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</si>
  <si>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</si>
  <si>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</si>
  <si>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</si>
  <si>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</si>
  <si>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</si>
  <si>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</si>
  <si>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</si>
  <si>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</si>
  <si>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</si>
  <si>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</si>
  <si>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</si>
  <si>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</si>
  <si>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</si>
  <si>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</si>
  <si>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</si>
  <si>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</si>
  <si>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</si>
  <si>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</si>
  <si>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</si>
  <si>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</si>
  <si>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</si>
  <si>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</si>
  <si>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</si>
  <si>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</si>
  <si>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</si>
  <si>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</si>
  <si>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</si>
  <si>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</si>
  <si>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</si>
  <si>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</si>
  <si>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</si>
  <si>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</si>
  <si>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</si>
  <si>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</si>
  <si>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</si>
  <si>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</si>
  <si>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</si>
  <si>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</si>
  <si>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</si>
  <si>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</si>
  <si>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</si>
  <si>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</si>
  <si>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</si>
  <si>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</si>
  <si>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</si>
  <si>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</si>
  <si>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</si>
  <si>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</si>
  <si>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</si>
  <si>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</si>
  <si>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</si>
  <si>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</si>
  <si>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</si>
  <si>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</si>
  <si>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</si>
  <si>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</si>
  <si>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</si>
  <si>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</si>
  <si>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</si>
  <si>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</si>
  <si>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</si>
  <si>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</si>
  <si>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</si>
  <si>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</si>
  <si>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</si>
  <si>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</si>
  <si>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</si>
  <si>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</si>
  <si>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</si>
  <si>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</si>
  <si>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</si>
  <si>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</si>
  <si>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</si>
  <si>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</si>
  <si>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</si>
  <si>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</si>
  <si>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</si>
  <si>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</si>
  <si>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</si>
  <si>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</si>
  <si>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</si>
  <si>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</si>
  <si>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</si>
  <si>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</si>
  <si>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</si>
  <si>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</si>
  <si>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</si>
  <si>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</si>
  <si>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</si>
  <si>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</si>
  <si>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</si>
  <si>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</si>
  <si>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</si>
  <si>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</si>
  <si>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</si>
  <si>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</si>
  <si>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</si>
  <si>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</si>
  <si>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</si>
  <si>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</si>
  <si>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</si>
  <si>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</si>
  <si>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</si>
  <si>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</si>
  <si>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</si>
  <si>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</si>
  <si>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</si>
  <si>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</si>
  <si>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</si>
  <si>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</si>
  <si>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</si>
  <si>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</si>
  <si>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</si>
  <si>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</si>
  <si>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</si>
  <si>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</si>
  <si>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</si>
  <si>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</si>
  <si>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</si>
  <si>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</si>
  <si>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</si>
  <si>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</si>
  <si>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</si>
  <si>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</si>
  <si>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</si>
  <si>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</si>
  <si>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</si>
  <si>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</si>
  <si>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</si>
  <si>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</si>
  <si>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</si>
  <si>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</si>
  <si>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</si>
  <si>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</si>
  <si>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</si>
  <si>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</si>
  <si>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</si>
  <si>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</si>
  <si>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</si>
  <si>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</si>
  <si>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</si>
  <si>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</si>
  <si>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</si>
  <si>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</si>
  <si>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</si>
  <si>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</si>
  <si>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</si>
  <si>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</si>
  <si>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</si>
  <si>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</si>
  <si>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</si>
  <si>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</si>
  <si>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</si>
  <si>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</si>
  <si>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</si>
  <si>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</si>
  <si>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</si>
  <si>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</si>
  <si>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</si>
  <si>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</si>
  <si>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</si>
  <si>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</si>
  <si>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</si>
  <si>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</si>
  <si>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</si>
  <si>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</si>
  <si>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</si>
  <si>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</si>
  <si>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</si>
  <si>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</si>
  <si>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</si>
  <si>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</si>
  <si>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</si>
  <si>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</si>
  <si>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</si>
  <si>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</si>
  <si>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</si>
  <si>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</si>
  <si>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</si>
  <si>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</si>
  <si>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</si>
  <si>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</si>
  <si>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</si>
  <si>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</si>
  <si>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</si>
  <si>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</si>
  <si>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</si>
  <si>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</si>
  <si>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</si>
  <si>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</si>
  <si>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</si>
  <si>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</si>
  <si>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</si>
  <si>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</si>
  <si>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</si>
  <si>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</si>
  <si>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</si>
  <si>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</si>
  <si>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</si>
  <si>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</si>
  <si>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</si>
  <si>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</si>
  <si>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</si>
  <si>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</si>
  <si>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</si>
  <si>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</si>
  <si>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</si>
  <si>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</si>
  <si>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</si>
  <si>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</si>
  <si>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</si>
  <si>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</si>
  <si>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</si>
  <si>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</si>
  <si>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</si>
  <si>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</si>
  <si>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</si>
  <si>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</si>
  <si>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</si>
  <si>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</si>
  <si>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</si>
  <si>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</si>
  <si>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</si>
  <si>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</si>
  <si>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</si>
  <si>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</si>
  <si>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</si>
  <si>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</si>
  <si>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</si>
  <si>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</si>
  <si>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</si>
  <si>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</si>
  <si>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</si>
  <si>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</si>
  <si>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</si>
  <si>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</si>
  <si>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</si>
  <si>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</si>
  <si>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</si>
  <si>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</si>
  <si>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</si>
  <si>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</si>
  <si>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</si>
  <si>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</si>
  <si>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</si>
  <si>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</si>
  <si>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</si>
  <si>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</si>
  <si>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</si>
  <si>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</si>
  <si>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</si>
  <si>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</si>
  <si>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</si>
  <si>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</si>
  <si>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</si>
  <si>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</si>
  <si>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</si>
  <si>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</si>
  <si>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</si>
  <si>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</si>
  <si>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</si>
  <si>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</si>
  <si>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</si>
  <si>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</si>
  <si>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</si>
  <si>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</si>
  <si>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</si>
  <si>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</si>
  <si>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</si>
  <si>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</si>
  <si>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</si>
  <si>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</si>
  <si>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</si>
  <si>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</si>
  <si>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</si>
  <si>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</si>
  <si>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</si>
  <si>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</si>
  <si>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</si>
  <si>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</si>
  <si>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</si>
  <si>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</si>
  <si>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</si>
  <si>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</si>
  <si>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</si>
  <si>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</si>
  <si>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</si>
  <si>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</si>
  <si>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</si>
  <si>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</si>
  <si>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</si>
  <si>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</si>
  <si>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</si>
  <si>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</si>
  <si>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</si>
  <si>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</si>
  <si>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</si>
  <si>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</si>
  <si>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</si>
  <si>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</si>
  <si>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</si>
  <si>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</si>
  <si>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</si>
  <si>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</si>
  <si>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</si>
  <si>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</si>
  <si>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</si>
  <si>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</si>
  <si>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</si>
  <si>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</si>
  <si>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</si>
  <si>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</si>
  <si>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</si>
  <si>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</si>
  <si>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</si>
  <si>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</si>
  <si>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</si>
  <si>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</si>
  <si>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</si>
  <si>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</si>
  <si>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</si>
  <si>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</si>
  <si>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</si>
  <si>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</si>
  <si>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</si>
  <si>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</si>
  <si>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</si>
  <si>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</si>
  <si>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</si>
  <si>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</si>
  <si>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</si>
  <si>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</si>
  <si>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</si>
  <si>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</si>
  <si>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</si>
  <si>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</si>
  <si>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</si>
  <si>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</si>
  <si>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</si>
  <si>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</si>
  <si>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</si>
  <si>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</si>
  <si>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</si>
  <si>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</si>
  <si>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</si>
  <si>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</si>
  <si>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</si>
  <si>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</si>
  <si>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</si>
  <si>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</si>
  <si>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</si>
  <si>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</si>
  <si>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</si>
  <si>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</si>
  <si>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</si>
  <si>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</si>
  <si>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</si>
  <si>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</si>
  <si>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</si>
  <si>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</si>
  <si>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</si>
  <si>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</si>
  <si>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</si>
  <si>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</si>
  <si>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</si>
  <si>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</si>
  <si>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</si>
  <si>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</si>
  <si>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</si>
  <si>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</si>
  <si>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</si>
  <si>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</si>
  <si>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</si>
  <si>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</si>
  <si>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</si>
  <si>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</si>
  <si>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</si>
  <si>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</si>
  <si>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</si>
  <si>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</si>
  <si>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</si>
  <si>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</si>
  <si>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</si>
  <si>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</si>
  <si>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</si>
  <si>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</si>
  <si>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</si>
  <si>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</si>
  <si>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</si>
  <si>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</si>
  <si>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</si>
  <si>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</si>
  <si>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</si>
  <si>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</si>
  <si>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</si>
  <si>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</si>
  <si>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</si>
  <si>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</si>
  <si>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</si>
  <si>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</si>
  <si>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</si>
  <si>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</si>
  <si>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</si>
  <si>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</si>
  <si>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</si>
  <si>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</si>
  <si>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</si>
  <si>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</si>
  <si>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</si>
  <si>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</si>
  <si>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</si>
  <si>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</si>
  <si>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</si>
  <si>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</si>
  <si>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</si>
  <si>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</si>
  <si>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</si>
  <si>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</si>
  <si>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</si>
  <si>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</si>
  <si>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</si>
  <si>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</si>
  <si>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</si>
  <si>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</si>
  <si>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</si>
  <si>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</si>
  <si>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</si>
  <si>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</si>
  <si>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</si>
  <si>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</si>
  <si>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</si>
  <si>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</si>
  <si>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</si>
  <si>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</si>
  <si>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</si>
  <si>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</si>
  <si>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</si>
  <si>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</si>
  <si>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</si>
  <si>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</si>
  <si>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</si>
  <si>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</si>
  <si>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</si>
  <si>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</si>
  <si>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</si>
  <si>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</si>
  <si>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</si>
  <si>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</si>
  <si>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</si>
  <si>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</si>
  <si>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</si>
  <si>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</si>
  <si>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</si>
  <si>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</si>
  <si>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</si>
  <si>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</si>
  <si>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</si>
  <si>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</si>
  <si>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</si>
  <si>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</si>
  <si>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</si>
  <si>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</si>
  <si>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</si>
  <si>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</si>
  <si>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</si>
  <si>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</si>
  <si>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</si>
  <si>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</si>
  <si>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</si>
  <si>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</si>
  <si>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</si>
  <si>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</si>
  <si>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</si>
  <si>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</si>
  <si>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</si>
  <si>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</si>
  <si>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</si>
  <si>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</si>
  <si>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</si>
  <si>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</si>
  <si>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</si>
  <si>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</si>
  <si>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</si>
  <si>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</si>
  <si>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</si>
  <si>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</si>
  <si>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</si>
  <si>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</si>
  <si>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</si>
  <si>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</si>
  <si>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</si>
  <si>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</si>
  <si>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</si>
  <si>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</si>
  <si>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</si>
  <si>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</si>
  <si>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</si>
  <si>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</si>
  <si>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</si>
  <si>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</si>
  <si>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</si>
  <si>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</si>
  <si>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</si>
  <si>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</si>
  <si>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</si>
  <si>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</si>
  <si>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</si>
  <si>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</si>
  <si>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</si>
  <si>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</si>
  <si>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</si>
  <si>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</si>
  <si>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</si>
  <si>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</si>
  <si>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</si>
  <si>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</si>
  <si>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</si>
  <si>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</si>
  <si>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</si>
  <si>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</si>
  <si>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</si>
  <si>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</si>
  <si>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</si>
  <si>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</si>
  <si>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</si>
  <si>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</si>
  <si>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</si>
  <si>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</si>
  <si>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</si>
  <si>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</si>
  <si>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</si>
  <si>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</si>
  <si>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</si>
  <si>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</si>
  <si>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</si>
  <si>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</si>
  <si>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AGOSTO 2025</t>
  </si>
  <si>
    <t>Precios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</si>
</sst>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171450</xdr:rowOff>
    </xdr:from>
    <xdr:to>
      <xdr:col>4</xdr:col>
      <xdr:colOff>790576</xdr:colOff>
      <xdr:row>3</xdr:row>
      <xdr:rowOff>38021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71450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6</xdr:col>
      <xdr:colOff>857250</xdr:colOff>
      <xdr:row>0</xdr:row>
      <xdr:rowOff>899542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95251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171451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7</xdr:col>
      <xdr:colOff>190500</xdr:colOff>
      <xdr:row>0</xdr:row>
      <xdr:rowOff>842393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19050</xdr:colOff>
      <xdr:row>1</xdr:row>
      <xdr:rowOff>51818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28576</xdr:colOff>
      <xdr:row>0</xdr:row>
      <xdr:rowOff>813817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0</xdr:colOff>
      <xdr:row>0</xdr:row>
      <xdr:rowOff>813818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6</xdr:col>
      <xdr:colOff>990600</xdr:colOff>
      <xdr:row>0</xdr:row>
      <xdr:rowOff>813818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6</xdr:col>
      <xdr:colOff>1000126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6</xdr:col>
      <xdr:colOff>1038226</xdr:colOff>
      <xdr:row>0</xdr:row>
      <xdr:rowOff>813818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114301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152400</xdr:colOff>
      <xdr:row>0</xdr:row>
      <xdr:rowOff>880493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7</xdr:col>
      <xdr:colOff>209551</xdr:colOff>
      <xdr:row>0</xdr:row>
      <xdr:rowOff>813818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66676</xdr:colOff>
      <xdr:row>0</xdr:row>
      <xdr:rowOff>813818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114301</xdr:colOff>
      <xdr:row>0</xdr:row>
      <xdr:rowOff>813817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647700</xdr:colOff>
      <xdr:row>2</xdr:row>
      <xdr:rowOff>97469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6</xdr:col>
      <xdr:colOff>923925</xdr:colOff>
      <xdr:row>1</xdr:row>
      <xdr:rowOff>51817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85725</xdr:colOff>
      <xdr:row>0</xdr:row>
      <xdr:rowOff>890018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opLeftCell="A617" workbookViewId="0">
      <selection activeCell="C647" sqref="C647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08"/>
      <c r="C3" s="308"/>
      <c r="D3" s="308"/>
      <c r="E3" s="308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5" t="s">
        <v>1752</v>
      </c>
      <c r="C6" s="306"/>
      <c r="D6" s="306"/>
      <c r="E6" s="307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220991.14751366977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46">
        <v>4012.4963985853828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46">
        <v>4133.7037879093623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46">
        <v>4143.7379015780843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46">
        <v>4315.7374292355807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46">
        <v>4571.7818246287825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46">
        <v>3844.5299051842167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46">
        <v>4348.6216193392474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46">
        <v>4062461.464965208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46">
        <v>6662.5379057694954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46">
        <v>7461.824325590238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46">
        <v>4210.573629302271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46">
        <v>6480.0334166636248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46">
        <v>6119.6932602691895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46">
        <v>5746.3249856458096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46">
        <v>6976.3502743342324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46">
        <v>10228.355579168121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46">
        <v>19806.300916813394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46">
        <v>6107.7242117142641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46">
        <v>6564.680135266919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46">
        <v>344.67454388195807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46">
        <v>374.50982249336295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46">
        <v>7738.0672714017519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46">
        <v>32716.801474139123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46">
        <v>1693.956404545746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46">
        <v>1982.0363764290678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46">
        <v>672.60903022658101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46">
        <v>1561.0448030021057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46">
        <v>8398.0434302295362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46">
        <v>300.78588482892627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46">
        <v>4386484.3148024324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46">
        <v>4633.3455991221499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46">
        <v>4674.9267130057951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46">
        <v>10704.363178986414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46">
        <v>18294.042736592681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46">
        <v>41016.912229999412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46">
        <v>71362.530160318565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46">
        <v>13089.186564831571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46">
        <v>18361.263592033702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46">
        <v>1013.0409035794814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46">
        <v>6226.08793091801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46">
        <v>8003.7878085644552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46">
        <v>12825.138967722218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46">
        <v>3620.995521672276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46">
        <v>10324.655147511057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46">
        <v>9216.4082613304381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46">
        <v>10377.53092175715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46">
        <v>7766.0322426713228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46">
        <v>5555.9687550393337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46">
        <v>2727.9256946493265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46">
        <v>2814.5643277168424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46">
        <v>6713.9828324615719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46">
        <v>1693.791627027593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46">
        <v>7868.2263415712114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46">
        <v>6756.0713293501285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46">
        <v>5925.5183796721385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46">
        <v>283.11713462844511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46">
        <v>1407.4546870133279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46">
        <v>9339.303777717043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46">
        <v>2255.9995958133622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46">
        <v>10804.425345268159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46">
        <v>719.13295475335269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46">
        <v>6092.2568624710939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46">
        <v>45469.228345791045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46">
        <v>16698.352423665383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46">
        <v>33043.8412198601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46">
        <v>20691.453197295665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46">
        <v>26625.74961392711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46">
        <v>18851.574806870507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46">
        <v>24656.526496401013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46">
        <v>32264.97623680039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46">
        <v>21425.449160717802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46">
        <v>19558.310976128669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46">
        <v>18243.232587861185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46">
        <v>22296.767228446377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46">
        <v>18082.074857010339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46">
        <v>3281.4324804585654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46">
        <v>1839.4712756742958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46">
        <v>2600.646832271379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46">
        <v>1213.3305431297981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46">
        <v>2846.0255288899034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46">
        <v>3165.7022695432279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46">
        <v>277078.96437668812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46">
        <v>22261.474656037761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46">
        <v>129655.57335332842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46">
        <v>556920.62807302817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46">
        <v>183850.90459625251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46">
        <v>647895.41443759983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46">
        <v>647895.41443759983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46">
        <v>551618.06270856073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46">
        <v>422081.97982118867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46">
        <v>494753.09825101501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46">
        <v>104961.67391630306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46">
        <v>129416.6018520549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46">
        <v>346615.03479904064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46">
        <v>56031.479940700963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46">
        <v>55464.148177021874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46">
        <v>54361.103037395078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46">
        <v>253443.21278196725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46">
        <v>1062829.8584600945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46">
        <v>29549.71502546396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46">
        <v>4004.9768234562293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46">
        <v>47249.467164460235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46">
        <v>4376.333898043963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46">
        <v>13354.456734723241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46">
        <v>84230.850634236485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46">
        <v>37460.565420674779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46">
        <v>10769.91463511718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46">
        <v>14824.725088484576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46">
        <v>61303.135389460789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46">
        <v>52220.024418699068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46">
        <v>5888.4813001041084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46">
        <v>34037.199893795558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46">
        <v>162769.06018927184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46">
        <v>50629.097950521027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46">
        <v>152262.39305959421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46">
        <v>90378.108248439428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46">
        <v>79302.93267219259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46">
        <v>6870.6292717661772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46">
        <v>131403.17530103005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46">
        <v>166653.74597312169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46">
        <v>28962.134120417169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46">
        <v>56910.925104126734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46">
        <v>3034.0278156248041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46">
        <v>2827.9781649538959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46">
        <v>8727.796504709384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46">
        <v>17728.057383272455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46">
        <v>4667.1964282699882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46">
        <v>1743.8407821365838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46">
        <v>988.59681459509841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46">
        <v>670.5531581571172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46">
        <v>1739.9819008643012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46">
        <v>956.16581950588022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46">
        <v>17105.909079952489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46">
        <v>26113.481115352693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46">
        <v>7765.163334877082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46">
        <v>13171.794495049708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46">
        <v>16612.542145039431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46">
        <v>1440.2347328302114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46">
        <v>1049.1832543694261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46">
        <v>354.81653318311874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46">
        <v>2291.1323482050111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46">
        <v>1384.1862616059291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46">
        <v>1016.2967223137964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46">
        <v>519.34066292619809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46">
        <v>8525.3054994185823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46">
        <v>14616.294756431005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46">
        <v>76383.740758517684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46">
        <v>24389.221023052753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46">
        <v>99395.192106241971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46">
        <v>201735.81828466826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46">
        <v>3456.838482403813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46">
        <v>5631.8258591522163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46">
        <v>3895.9715969387221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46">
        <v>152888.10479746363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46">
        <v>156605.95951472697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46">
        <v>27123.5745674754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46">
        <v>43238.182035389567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46">
        <v>49363.910269726606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46">
        <v>4388.0677115839808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46">
        <v>2290604.9431238039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46">
        <v>2822.5430110458565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46">
        <v>24856.701503609802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46">
        <v>50659.423793768983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46">
        <v>685.00500365646349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46">
        <v>57116.002735464252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46">
        <v>1798.256714834285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46">
        <v>1474.0741936697164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46">
        <v>2551.4032208546128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46">
        <v>246.08879209943987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46">
        <v>1588.7844307994926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46">
        <v>1655.0267563007037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46">
        <v>497.18791387733955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46">
        <v>503.04962797264852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46">
        <v>2259.3837598525643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46">
        <v>1269.6353489840074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46">
        <v>4737.1646849679419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46">
        <v>203939532.67244509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46">
        <v>55498762.606550597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46">
        <v>1616.5694574506529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46">
        <v>804073511.59848416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46">
        <v>146656.69325947156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46">
        <v>1066049200.7900003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46">
        <v>209139.28568461514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46">
        <v>412555416.95466328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46">
        <v>113797.72869512626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46">
        <v>1228937006.9474833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46">
        <v>209786.97506677566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46">
        <v>396618351.19488645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46">
        <v>82349.258182725069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46">
        <v>934882391.17506695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46">
        <v>166255.03594155755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46">
        <v>749120921.41046619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46">
        <v>187930.04089336086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46">
        <v>293574104.7429136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46">
        <v>66151.547310196358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46">
        <v>967779361.66010571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46">
        <v>2027177137.7328939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46">
        <v>195638.27902514377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46">
        <v>10449977.333237043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46">
        <v>1244307.944361747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46">
        <v>830602006.58319926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46">
        <v>75050185.297908887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46">
        <v>7122217.3446581187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46">
        <v>22861132.283611275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46">
        <v>45022148.090817071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46">
        <v>29246581.709017385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46">
        <v>43301258.681219958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46">
        <v>39321009.414497346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46">
        <v>501418098.06925452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46">
        <v>3754769.026501663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46">
        <v>1592412.3262193534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46">
        <v>43348560.516215794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46">
        <v>20157058.311538644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46">
        <v>66002932.360589013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46">
        <v>70704259.786617801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46">
        <v>548596014.49387586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46">
        <v>62035642.011722192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46">
        <v>1380.5517894237869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46">
        <v>30371329.139237862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46">
        <v>7884154.2016086681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46">
        <v>2089130029.126914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46">
        <v>108710441.1581023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46">
        <v>82155.570041675397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46">
        <v>1217145576.352824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46">
        <v>735391687.36024725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46">
        <v>128523.1584195092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46">
        <v>373997620.67445701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46">
        <v>412475013.71647465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46">
        <v>967463.60473139572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46">
        <v>1041734.6233346097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46">
        <v>1047264.1636448428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46">
        <v>19644832.628339611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46">
        <v>18877870.318021059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46">
        <v>1236965696.2888494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46">
        <v>195821.08416717127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46">
        <v>67901.380478253777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46">
        <v>6197211.8488034522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46">
        <v>125770046.40784067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46">
        <v>180855353.97374675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46">
        <v>129836553.54553829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46">
        <v>247218.60068882295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46">
        <v>2494.8706358008194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46">
        <v>1970.2074039413581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46">
        <v>647800733.59117091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46">
        <v>1015614897.737573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46">
        <v>601560921.75612032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46">
        <v>36.891334624157963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46">
        <v>1340.9999999999989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46">
        <v>41.280258215307192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46">
        <v>10844.211940298506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46">
        <v>4435.0003105382457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46">
        <v>595377.18250576116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46">
        <v>670827.40372835437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46">
        <v>2616.4129559845187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46">
        <v>2072.7614361272385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46">
        <v>6908.2255681435736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46">
        <v>5388.8250314520274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46">
        <v>7051.1424014599279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46">
        <v>47062.018798449637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46">
        <v>1379.7801141995251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46">
        <v>21697.278125980978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46">
        <v>5529.8783053553889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46">
        <v>11952.471179915003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46">
        <v>11920.328077693344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46">
        <v>35668.954669401712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46">
        <v>86093.222576385015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46">
        <v>291750.40620574629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46">
        <v>357228.72365492245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46">
        <v>280028.73830871948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46">
        <v>60352.05837154849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46">
        <v>7831.7062693454836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46">
        <v>10627.374080449354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46">
        <v>10430.499950201607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46">
        <v>14983.015835433131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46">
        <v>9575.9850724216758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46">
        <v>10894.305482050071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46">
        <v>15532.741680551846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46">
        <v>1536.1122982710535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46">
        <v>1955.5572074357096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46">
        <v>4566.4918343701693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46">
        <v>11566.801216459011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46">
        <v>1111.2285880143886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46">
        <v>4256.3342616904865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46">
        <v>3481.7565823585505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46">
        <v>5533.733752407562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46">
        <v>7502.0927607589247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46">
        <v>11936.304549755923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46">
        <v>1938.5913792451893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46">
        <v>9406.1859337208589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46">
        <v>8348.177463646387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46">
        <v>1431.7563950009101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46">
        <v>2352.4050071479751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46">
        <v>1483.9271124668107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46">
        <v>399.04974555831717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46">
        <v>739.90630997428184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46">
        <v>8924.1018176824946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46">
        <v>55242.871660694982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46">
        <v>63168.709138685626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46">
        <v>116485.89026062255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46">
        <v>1343.8221907884488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46">
        <v>692.12319525636985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46">
        <v>8746.6411631353312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46">
        <v>10187.524349625824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46">
        <v>704211.57867264887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46">
        <v>52073.760242885575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46">
        <v>69625.871810036508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46">
        <v>7839.7864425702601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46">
        <v>17745.817944335791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46">
        <v>3193.3158406634843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46">
        <v>7992.8966242366341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46">
        <v>249.07349122454465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46">
        <v>245548.80242430166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46">
        <v>280789.39485201298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46">
        <v>442376.55430909019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46">
        <v>23825.305644199438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46">
        <v>262840.04742289631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46">
        <v>824.22007622842023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46">
        <v>199938.43560250566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46">
        <v>639.44153535324563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46">
        <v>1268.5666012357281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46">
        <v>1172.8297007898007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46">
        <v>1526.4838246070497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46">
        <v>1223.123799170962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46">
        <v>1041.7476698131291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46">
        <v>2439.032514516899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46">
        <v>300416.62772511295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46">
        <v>303852.78246890008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46">
        <v>229537.01934662805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46">
        <v>130529.19758452925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46">
        <v>360.15878737233726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46">
        <v>2595.9565555977042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46">
        <v>3454.4213465093653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46">
        <v>300.47020065755157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46">
        <v>13823.820817007901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46">
        <v>582.12109848067644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46">
        <v>296.81505952897169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46">
        <v>1081.0618978255081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46">
        <v>3293.1235914160384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46">
        <v>6389.9368966748034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46">
        <v>2162.8459914120476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46">
        <v>17951.998596396246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46">
        <v>3668.9778305332347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46">
        <v>17642.391818325163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46">
        <v>13684.425162448728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46">
        <v>15436.799387729918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46">
        <v>8936.8768603372482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46">
        <v>2073.1373828970136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46">
        <v>9785.5544853622669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46">
        <v>27581.71442339542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46">
        <v>38808.534853312442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46">
        <v>808.24499357778097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46">
        <v>4055.8606289027534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46">
        <v>45619.774627334205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46">
        <v>5824.7643275895143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46">
        <v>3160.8020386116877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46">
        <v>60228.934625682159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46">
        <v>27723.181577613272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46">
        <v>1501.7386222375364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46">
        <v>1286.5295103977835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46">
        <v>974581.81180250912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46">
        <v>34077.31966612659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46">
        <v>90166.167462615951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46">
        <v>43652.307810831393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46">
        <v>5359.9764090302106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46">
        <v>227.52298982174369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46">
        <v>10071.203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46">
        <v>8647.2419999999947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46">
        <v>7991.4840000000122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46">
        <v>7364.672999999998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46">
        <v>8694.3726666666662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46">
        <v>7954.5208999999995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46">
        <v>9179.5290000000005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46">
        <v>10071.203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46">
        <v>3925492.5993158715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46">
        <v>4038722.9315407816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46">
        <v>3717550.0857289205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46">
        <v>431763.10596095817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46">
        <v>27130.789101230581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46">
        <v>82021.859595739297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46">
        <v>3776806.0360278748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46">
        <v>2972842.0736791687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46">
        <v>3485200.1922057215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46">
        <v>733524.85064858512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46">
        <v>1013902.3566527131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46">
        <v>1006127.0779302388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46">
        <v>318912.77591565828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46">
        <v>1534.2811334097637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46">
        <v>2978.7875890285845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46">
        <v>39525.032579479514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46">
        <v>38131.332660579552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46">
        <v>9132.5110948318325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46">
        <v>94707.989587651784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46">
        <v>89463.768836557327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46">
        <v>23018.170829341376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46">
        <v>21721.144056049096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46">
        <v>2497.1051468460596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46">
        <v>14404.642139196219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46">
        <v>149003.36820594684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46">
        <v>3220.7762805431989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46">
        <v>8480.9980841293855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46">
        <v>917.57952334036145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46">
        <v>13019.83213798422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46">
        <v>6797.5392035203549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46">
        <v>17952.881490976961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46">
        <v>2939.6248154056193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46">
        <v>651.38947550713749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46">
        <v>9095.4923199936911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46">
        <v>2415.6027000202644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46">
        <v>1296.5428211170781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46">
        <v>1616.1111168699852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46">
        <v>9253.3781564440687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46">
        <v>139031.13613048085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46">
        <v>47180.809545158896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46">
        <v>53083.478317032008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46">
        <v>18031.188771075584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46">
        <v>14292.586007235432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46">
        <v>22629.483523347677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46">
        <v>38858.997771138493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46">
        <v>33146.117715440414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46">
        <v>156555.08501194825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46">
        <v>163570.08994837786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46">
        <v>253640.37794441727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46">
        <v>2593.3738638543005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46">
        <v>10035.091292752953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46">
        <v>16763.11917233733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46">
        <v>24342.765057719786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46">
        <v>38685.973220579937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46">
        <v>38149.956447307806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46">
        <v>18654.584488820179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46">
        <v>56236.447114710427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46">
        <v>28083.699772152013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46">
        <v>87257.436623072324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46">
        <v>471445.72718280292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46">
        <v>21895.357994785154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46">
        <v>20858.996469573874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46">
        <v>6053.6995370502818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46">
        <v>8426.8601937816475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46">
        <v>8030.8469022911022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46">
        <v>11531.777275016417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46">
        <v>53475.223802338951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46">
        <v>58376.954305842672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46">
        <v>97872.013044809166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46">
        <v>119070.89758261017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46">
        <v>147594.06541222177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46">
        <v>240966.64311572639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46">
        <v>201254.47424079923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46">
        <v>35094.370136784099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46">
        <v>684761.44310426689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46">
        <v>709088.26750580722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46">
        <v>2812416.3647215869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46">
        <v>2418530.4415963744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46">
        <v>57243.019766061785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46">
        <v>36715.189582092513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46">
        <v>145040.54861727878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46">
        <v>57302.664599992029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46">
        <v>17386.556819159749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46">
        <v>5654.4264881109548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46">
        <v>62659.768125230934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46">
        <v>31141.791245109627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46">
        <v>34084.689660780081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46">
        <v>27985809.747366805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46">
        <v>2961471.0835812502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46">
        <v>18525.288745397756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46">
        <v>151338.78332766015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46">
        <v>58283.488795975849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46">
        <v>27815.990043758939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46">
        <v>494981.93524298735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46">
        <v>309003.75262793252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46">
        <v>80129.149204698639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46">
        <v>169513.00199952009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46">
        <v>2229.4740884673852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46">
        <v>16320.893259519924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46">
        <v>22209.869744064235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46">
        <v>22856.759154085539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46">
        <v>2486.7052537884078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46">
        <v>10600.387898664854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46">
        <v>16644.792669374165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46">
        <v>65415.574006873976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46">
        <v>47384.228362338108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46">
        <v>42056.313351120349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46">
        <v>13456.812850365337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46">
        <v>644593.43788992788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46">
        <v>883787.90723778168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46">
        <v>1042373.0277724492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46">
        <v>267348.24355190812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46">
        <v>4028.5069582689048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46">
        <v>857211.97818064829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46">
        <v>192476.19880107176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46">
        <v>127932.29337120985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46">
        <v>4114142.1991212578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46">
        <v>3203875.8896492296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46">
        <v>2247478.4867648804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46">
        <v>4339557.8575260248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46">
        <v>3717274.8437242741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46">
        <v>196.56569902612816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46">
        <v>17042.491848408212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46">
        <v>3803196.5086207762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46">
        <v>36076296.472440407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46">
        <v>12516857.910706298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46">
        <v>1408705.5099471197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46">
        <v>62443.569662197879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46">
        <v>72131.621752218329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46">
        <v>4146.2028758342321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46">
        <v>16268.776465888326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46">
        <v>18513.138744984739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46">
        <v>13949.680376466084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46">
        <v>10836.398196718255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46">
        <v>10627.177316097726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46">
        <v>11050.990849658838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46">
        <v>12446.637175743668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46">
        <v>2969.7444301571409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46">
        <v>2528.3886172015441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46">
        <v>2076.5525457615349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46">
        <v>2157.0165282177718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46">
        <v>4047.1551402270202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46">
        <v>6113.8549259785914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46">
        <v>7478.4328525355204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46">
        <v>115729.55852555012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46">
        <v>22438.845258442474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46">
        <v>97095.518184189656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46">
        <v>119914.15884074576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46">
        <v>68753.164230672352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46">
        <v>120673.87627569704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46">
        <v>116163.57423791032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46">
        <v>8694.3229511215031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46">
        <v>26218.88284224175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46">
        <v>15696.508515098081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46">
        <v>14588.083783535983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46">
        <v>5451.2549931643807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46">
        <v>1855.1526146205617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46">
        <v>30943.271915954003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46">
        <v>1550.9455352528153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46">
        <v>3505.6117574901054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46">
        <v>3374.0176468735758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46">
        <v>4003.6069515994423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46">
        <v>9917.5595404355645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46">
        <v>9073.9516694243666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46">
        <v>11167.772968373043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46">
        <v>11651.898323407702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46">
        <v>18778.256163531318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46">
        <v>255.07104141848797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46">
        <v>438.31283594854216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46">
        <v>756.73373354431533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46">
        <v>3034.6719133432143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46">
        <v>52086.245200849909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46">
        <v>1446.6902670893196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46">
        <v>10255.305928466856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46">
        <v>11059.331165785381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46">
        <v>38251.116828314291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46">
        <v>8993.6042892386522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46">
        <v>207.57546384193296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46">
        <v>245.9154267748452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46">
        <v>974.281880814479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46">
        <v>639.6044664080805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46">
        <v>1991.2233660006448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46">
        <v>87395.799614196541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46">
        <v>42259.225097919305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46">
        <v>5708.8700711604642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46">
        <v>5583.3981055282366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46">
        <v>119650.12185117026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46">
        <v>2789.2246978683861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46">
        <v>154574.41097129617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46">
        <v>140212.02334265882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46">
        <v>115486.17307689575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46">
        <v>255496.59638741281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46">
        <v>11148.750588878678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46">
        <v>12016.111436372408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46">
        <v>14106.887089273287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46">
        <v>17204.525807758408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46">
        <v>19008.578773361558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46">
        <v>4082.5468472818607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46">
        <v>11395.270349183496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46">
        <v>27197.470977127163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46">
        <v>6325.4950402686482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46">
        <v>13232.953385964238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46">
        <v>168043.65761822872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46">
        <v>9171.5216102910999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46">
        <v>1027.3485268352485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46">
        <v>225252.80809079955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46">
        <v>431077.58716218546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46">
        <v>2409917.6407211465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46">
        <v>3040749.0231452123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46">
        <v>3972.2930304071579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46">
        <v>7672.8910991142875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46">
        <v>18966.213457994632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46">
        <v>1887.4773177356064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46">
        <v>2896.9027322690199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46">
        <v>1485.8632492797092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46">
        <v>1971.7703574669806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46">
        <v>1387.1664389178366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46">
        <v>296.71486139522233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46">
        <v>457.43310805721308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46">
        <v>787.91056633995049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46">
        <v>1044.9886095593677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46">
        <v>14666.838445827983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46">
        <v>256.73190605000048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46">
        <v>347.00546331766986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46">
        <v>6681.453075487334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46">
        <v>1213.9955414978417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46">
        <v>1937.1315454955761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46">
        <v>2161.6190808262277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46">
        <v>578.97821445828754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46">
        <v>886.47166584143417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46">
        <v>6754.9718046233465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46">
        <v>8645.6417004859668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46">
        <v>15111.116742546052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46">
        <v>4661.5247513132817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46">
        <v>10029.710108751431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46">
        <v>10593.511453241872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46">
        <v>513929.80193938286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46">
        <v>611383.59527566808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46">
        <v>7608.4660092134081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46">
        <v>13873.853191645465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46">
        <v>4355.3329005849982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46">
        <v>4175.6267446420034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46">
        <v>3520.5328504326467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46">
        <v>4641.1515596854142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46">
        <v>5769.3258817333362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46">
        <v>1076.0002274951496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46">
        <v>2778.9347997723335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46">
        <v>33584.597608448843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46">
        <v>53774.257634136506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46">
        <v>28194.9425589979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46">
        <v>18176.272998919398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46">
        <v>58174.269193580731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46">
        <v>58620.377384811203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47">
        <v>149337.97440773516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20707679966.629688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939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33658.169713992036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VLOOKUP($B9,IN_08_25!$B:$E,4,)</f>
        <v>300.47020065755157</v>
      </c>
      <c r="G9" s="13">
        <f>F9*E9</f>
        <v>2091.272596576559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VLOOKUP($B10,IN_08_25!$B:$E,4,)</f>
        <v>582.12109848067644</v>
      </c>
      <c r="G10" s="13">
        <f>F10*E10</f>
        <v>2404.1601367251938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VLOOKUP($B11,IN_08_25!$B:$E,4,)</f>
        <v>262840.04742289631</v>
      </c>
      <c r="G11" s="13">
        <f>F11*E11</f>
        <v>14456.202608259297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VLOOKUP($B12,IN_08_25!$B:$E,4,)</f>
        <v>16698.352423665383</v>
      </c>
      <c r="G12" s="13">
        <f>F12*E12</f>
        <v>784.82256391227304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VLOOKUP($B14,IN_08_25!$B:$E,4,)</f>
        <v>7954.5208999999995</v>
      </c>
      <c r="G14" s="13">
        <f>F14*E14</f>
        <v>13602.230738999999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VLOOKUP($B16,IN_08_25!$B:$E,4,)</f>
        <v>187930.04089336086</v>
      </c>
      <c r="G16" s="17">
        <f>F16*E16</f>
        <v>319.48106951871341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240101.01017722127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VLOOKUP($B22,IN_08_25!$B:$E,4,)</f>
        <v>300.47020065755157</v>
      </c>
      <c r="G22" s="13">
        <f>F22*E22</f>
        <v>17307.083557874972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VLOOKUP($B23,IN_08_25!$B:$E,4,)</f>
        <v>582.12109848067644</v>
      </c>
      <c r="G23" s="13">
        <f>F23*E23</f>
        <v>19908.541568039134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VLOOKUP($B24,IN_08_25!$B:$E,4,)</f>
        <v>262840.04742289631</v>
      </c>
      <c r="G24" s="13">
        <f>F24*E24</f>
        <v>105136.01896915853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VLOOKUP($B25,IN_08_25!$B:$E,4,)</f>
        <v>16698.352423665383</v>
      </c>
      <c r="G25" s="13">
        <f>F25*E25</f>
        <v>6428.865683111173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VLOOKUP($B27,IN_08_25!$B:$E,4,)</f>
        <v>7954.5208999999995</v>
      </c>
      <c r="G27" s="13">
        <f>F27*E27</f>
        <v>90681.538260000001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VLOOKUP($B29,IN_08_25!$B:$E,4,)</f>
        <v>187930.04089336086</v>
      </c>
      <c r="G29" s="17">
        <f>F29*E29</f>
        <v>638.96213903742682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260538.68193638432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VLOOKUP($B35,IN_08_25!$B:$E,4,)</f>
        <v>300.47020065755157</v>
      </c>
      <c r="G35" s="13">
        <f>F35*E35</f>
        <v>17307.083557874972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VLOOKUP($B36,IN_08_25!$B:$E,4,)</f>
        <v>582.12109848067644</v>
      </c>
      <c r="G36" s="13">
        <f>F36*E36</f>
        <v>22528.086511202178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VLOOKUP($B37,IN_08_25!$B:$E,4,)</f>
        <v>262840.04742289631</v>
      </c>
      <c r="G37" s="13">
        <f>F37*E37</f>
        <v>105136.01896915853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VLOOKUP($B38,IN_08_25!$B:$E,4,)</f>
        <v>16698.352423665383</v>
      </c>
      <c r="G38" s="13">
        <f>F38*E38</f>
        <v>6428.865683111173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VLOOKUP($B40,IN_08_25!$B:$E,4,)</f>
        <v>7954.5208999999995</v>
      </c>
      <c r="G40" s="13">
        <f>F40*E40</f>
        <v>108499.665076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VLOOKUP($B42,IN_08_25!$B:$E,4,)</f>
        <v>187930.04089336086</v>
      </c>
      <c r="G42" s="17">
        <f>F42*E42</f>
        <v>638.96213903742682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23299.751954066032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VLOOKUP($B48,IN_08_25!$B:$E,4,)</f>
        <v>4348.6216193392474</v>
      </c>
      <c r="G48" s="13">
        <f>F48*E48</f>
        <v>1304.5864858017742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VLOOKUP($B49,IN_08_25!$B:$E,4,)</f>
        <v>300.47020065755157</v>
      </c>
      <c r="G49" s="13">
        <f>F49*E49</f>
        <v>624.97801736770725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VLOOKUP($B50,IN_08_25!$B:$E,4,)</f>
        <v>582.12109848067644</v>
      </c>
      <c r="G50" s="13">
        <f>F50*E50</f>
        <v>1344.6997374903626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VLOOKUP($B51,IN_08_25!$B:$E,4,)</f>
        <v>639.44153535324563</v>
      </c>
      <c r="G51" s="13">
        <f>F51*E51</f>
        <v>10870.506101005176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VLOOKUP($B52,IN_08_25!$B:$E,4,)</f>
        <v>16698.352423665383</v>
      </c>
      <c r="G52" s="13">
        <f>F52*E52</f>
        <v>217.07858150764997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VLOOKUP($B54,IN_08_25!$B:$E,4,)</f>
        <v>7954.5208999999995</v>
      </c>
      <c r="G54" s="13">
        <f>F54*E54</f>
        <v>8749.9729900000002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VLOOKUP($B56,IN_08_25!$B:$E,4,)</f>
        <v>187930.04089336086</v>
      </c>
      <c r="G56" s="17">
        <f>F56*E56</f>
        <v>187.93004089336085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28138.866773159385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VLOOKUP($B62,IN_08_25!$B:$E,4,)</f>
        <v>300.47020065755157</v>
      </c>
      <c r="G62" s="13">
        <f>F62*E62</f>
        <v>868.35887990032404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VLOOKUP($B63,IN_08_25!$B:$E,4,)</f>
        <v>582.12109848067644</v>
      </c>
      <c r="G63" s="13">
        <f>F63*E63</f>
        <v>1920.9996249862322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VLOOKUP($B64,IN_08_25!$B:$E,4,)</f>
        <v>824.22007622842023</v>
      </c>
      <c r="G64" s="13">
        <f>F64*E64</f>
        <v>14011.741295883145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VLOOKUP($B65,IN_08_25!$B:$E,4,)</f>
        <v>16698.352423665383</v>
      </c>
      <c r="G65" s="13">
        <f>F65*E65</f>
        <v>317.26869604964224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VLOOKUP($B67,IN_08_25!$B:$E,4,)</f>
        <v>7954.5208999999995</v>
      </c>
      <c r="G67" s="13">
        <f>F67*E67</f>
        <v>10738.603214999999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VLOOKUP($B69,IN_08_25!$B:$E,4,)</f>
        <v>187930.04089336086</v>
      </c>
      <c r="G69" s="17">
        <f>F69*E69</f>
        <v>281.89506134004131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35355.667339767635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VLOOKUP($B75,IN_08_25!$B:$E,4,)</f>
        <v>300.47020065755157</v>
      </c>
      <c r="G75" s="13">
        <f>F75*E75</f>
        <v>1261.9748427617167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VLOOKUP($B76,IN_08_25!$B:$E,4,)</f>
        <v>582.12109848067644</v>
      </c>
      <c r="G76" s="13">
        <f>F76*E76</f>
        <v>1397.0906363536235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VLOOKUP($B77,IN_08_25!$B:$E,4,)</f>
        <v>1172.8297007898007</v>
      </c>
      <c r="G77" s="13">
        <f>F77*E77</f>
        <v>19938.10491342661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VLOOKUP($B78,IN_08_25!$B:$E,4,)</f>
        <v>16698.352423665383</v>
      </c>
      <c r="G78" s="13">
        <f>F78*E78</f>
        <v>450.85551543896531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VLOOKUP($B80,IN_08_25!$B:$E,4,)</f>
        <v>7954.5208999999995</v>
      </c>
      <c r="G80" s="13">
        <f>F80*E80</f>
        <v>11931.781349999999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VLOOKUP($B82,IN_08_25!$B:$E,4,)</f>
        <v>187930.04089336086</v>
      </c>
      <c r="G82" s="17">
        <f>F82*E82</f>
        <v>375.86008178672171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33735.368321625618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VLOOKUP($B88,IN_08_25!$B:$E,4,)</f>
        <v>300.47020065755157</v>
      </c>
      <c r="G88" s="13">
        <f>F88*E88</f>
        <v>1261.9748427617167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VLOOKUP($B89,IN_08_25!$B:$E,4,)</f>
        <v>582.12109848067644</v>
      </c>
      <c r="G89" s="13">
        <f>F89*E89</f>
        <v>1397.0906363536235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VLOOKUP($B90,IN_08_25!$B:$E,4,)</f>
        <v>1526.4838246070497</v>
      </c>
      <c r="G90" s="13">
        <f>F90*E90</f>
        <v>18317.805895284597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VLOOKUP($B91,IN_08_25!$B:$E,4,)</f>
        <v>16698.352423665383</v>
      </c>
      <c r="G91" s="13">
        <f>F91*E91</f>
        <v>450.85551543896531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VLOOKUP($B93,IN_08_25!$B:$E,4,)</f>
        <v>7954.5208999999995</v>
      </c>
      <c r="G93" s="13">
        <f>F93*E93</f>
        <v>11931.781349999999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VLOOKUP($B95,IN_08_25!$B:$E,4,)</f>
        <v>187930.04089336086</v>
      </c>
      <c r="G95" s="17">
        <f>F95*E95</f>
        <v>375.86008178672171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42445.7937227121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VLOOKUP($B101,IN_08_25!$B:$E,4,)</f>
        <v>300.47020065755157</v>
      </c>
      <c r="G101" s="13">
        <f>F101*E101</f>
        <v>605.44745432496643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VLOOKUP($B102,IN_08_25!$B:$E,4,)</f>
        <v>582.12109848067644</v>
      </c>
      <c r="G102" s="13">
        <f>F102*E102</f>
        <v>1349.3567062782081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VLOOKUP($B103,IN_08_25!$B:$E,4,)</f>
        <v>1839.4712756742958</v>
      </c>
      <c r="G103" s="13">
        <f>F103*E103</f>
        <v>23913.126583765847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VLOOKUP($B104,IN_08_25!$B:$E,4,)</f>
        <v>16698.352423665383</v>
      </c>
      <c r="G104" s="13">
        <f>F104*E104</f>
        <v>217.07858150764997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VLOOKUP($B106,IN_08_25!$B:$E,4,)</f>
        <v>7954.5208999999995</v>
      </c>
      <c r="G106" s="13">
        <f>F106*E106</f>
        <v>11136.329259999999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VLOOKUP($B108,IN_08_25!$B:$E,4,)</f>
        <v>187930.04089336086</v>
      </c>
      <c r="G108" s="17">
        <f>F108*E108</f>
        <v>5224.4551368354314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297948.17381778447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VLOOKUP($B114,IN_08_25!$B:$E,4,)</f>
        <v>300.47020065755157</v>
      </c>
      <c r="G114" s="13">
        <f>F114*E114</f>
        <v>17307.083557874972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VLOOKUP($B115,IN_08_25!$B:$E,4,)</f>
        <v>582.12109848067644</v>
      </c>
      <c r="G115" s="13">
        <f>F115*E115</f>
        <v>34461.569030056045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VLOOKUP($B116,IN_08_25!$B:$E,4,)</f>
        <v>4348.6216193392474</v>
      </c>
      <c r="G116" s="13">
        <f>F116*E116</f>
        <v>9566.967562546346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VLOOKUP($B117,IN_08_25!$B:$E,4,)</f>
        <v>262840.04742289631</v>
      </c>
      <c r="G117" s="13">
        <f>F117*E117</f>
        <v>105136.01896915853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VLOOKUP($B118,IN_08_25!$B:$E,4,)</f>
        <v>16698.352423665383</v>
      </c>
      <c r="G118" s="13">
        <f>F118*E118</f>
        <v>6428.865683111173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VLOOKUP($B120,IN_08_25!$B:$E,4,)</f>
        <v>7954.5208999999995</v>
      </c>
      <c r="G120" s="13">
        <f>F120*E120</f>
        <v>124408.706876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VLOOKUP($B122,IN_08_25!$B:$E,4,)</f>
        <v>187930.04089336086</v>
      </c>
      <c r="G122" s="17">
        <f>F122*E122</f>
        <v>638.96213903742682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305884.59893192968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VLOOKUP($B128,IN_08_25!$B:$E,4,)</f>
        <v>10804.425345268159</v>
      </c>
      <c r="G128" s="13">
        <f t="shared" ref="G128:G134" si="0">F128*E128</f>
        <v>6093.6958947312405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VLOOKUP($B129,IN_08_25!$B:$E,4,)</f>
        <v>47249.467164460235</v>
      </c>
      <c r="G129" s="13">
        <f t="shared" si="0"/>
        <v>1842.7292194139491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VLOOKUP($B130,IN_08_25!$B:$E,4,)</f>
        <v>300.47020065755157</v>
      </c>
      <c r="G130" s="13">
        <f t="shared" si="0"/>
        <v>17307.083557874972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VLOOKUP($B131,IN_08_25!$B:$E,4,)</f>
        <v>582.12109848067644</v>
      </c>
      <c r="G131" s="13">
        <f t="shared" si="0"/>
        <v>34461.569030056045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VLOOKUP($B132,IN_08_25!$B:$E,4,)</f>
        <v>4348.6216193392474</v>
      </c>
      <c r="G132" s="13">
        <f t="shared" si="0"/>
        <v>9566.967562546346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VLOOKUP($B133,IN_08_25!$B:$E,4,)</f>
        <v>262840.04742289631</v>
      </c>
      <c r="G133" s="13">
        <f t="shared" si="0"/>
        <v>105136.01896915853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VLOOKUP($B134,IN_08_25!$B:$E,4,)</f>
        <v>16698.352423665383</v>
      </c>
      <c r="G134" s="13">
        <f t="shared" si="0"/>
        <v>6428.865683111173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VLOOKUP($B136,IN_08_25!$B:$E,4,)</f>
        <v>7954.5208999999995</v>
      </c>
      <c r="G136" s="13">
        <f>F136*E136</f>
        <v>124408.706876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VLOOKUP($B138,IN_08_25!$B:$E,4,)</f>
        <v>187930.04089336086</v>
      </c>
      <c r="G138" s="17">
        <f>F138*E138</f>
        <v>638.96213903742682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959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12865.407856023667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VLOOKUP($B9,IN_08_25!$B:$E,4,)</f>
        <v>582.12109848067644</v>
      </c>
      <c r="G9" s="13">
        <f>F9*E9</f>
        <v>5821.2109848067648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VLOOKUP($B10,IN_08_25!$B:$E,4,)</f>
        <v>283.11713462844511</v>
      </c>
      <c r="G10" s="13">
        <f>F10*E10</f>
        <v>297.27299135986738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VLOOKUP($B11,IN_08_25!$B:$E,4,)</f>
        <v>1693.791627027593</v>
      </c>
      <c r="G11" s="13">
        <f>F11*E11</f>
        <v>423.44790675689825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VLOOKUP($B12,IN_08_25!$B:$E,4,)</f>
        <v>16698.352423665383</v>
      </c>
      <c r="G12" s="13">
        <f>F12*E12</f>
        <v>333.96704847330767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VLOOKUP($B13,IN_08_25!$B:$E,4,)</f>
        <v>3220.7762805431989</v>
      </c>
      <c r="G13" s="13">
        <f>F13*E13</f>
        <v>805.19407013579973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VLOOKUP($B15,IN_08_25!$B:$E,4,)</f>
        <v>7954.5208999999995</v>
      </c>
      <c r="G15" s="13">
        <f>F15*E15</f>
        <v>4534.076912999999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VLOOKUP($B17,IN_08_25!$B:$E,4,)</f>
        <v>187930.04089336086</v>
      </c>
      <c r="G17" s="17">
        <f>F17*E17</f>
        <v>650.23794149102855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7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962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23335.076626573322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VLOOKUP($B9,IN_08_25!$B:$E,4,)</f>
        <v>300.47020065755157</v>
      </c>
      <c r="G9" s="13">
        <f>F9*E9</f>
        <v>931.45762203840991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VLOOKUP($B10,IN_08_25!$B:$E,4,)</f>
        <v>582.12109848067644</v>
      </c>
      <c r="G10" s="13">
        <f>F10*E10</f>
        <v>2823.2873276312807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VLOOKUP($B11,IN_08_25!$B:$E,4,)</f>
        <v>1693.791627027593</v>
      </c>
      <c r="G11" s="13">
        <f>F11*E11</f>
        <v>220.19291151358709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VLOOKUP($B12,IN_08_25!$B:$E,4,)</f>
        <v>16698.352423665383</v>
      </c>
      <c r="G12" s="13">
        <f>F12*E12</f>
        <v>500.95057270996148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VLOOKUP($B14,IN_08_25!$B:$E,4,)</f>
        <v>7954.5208999999995</v>
      </c>
      <c r="G14" s="13">
        <f>F14*E14</f>
        <v>18295.398069999999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VLOOKUP($B16,IN_08_25!$B:$E,4,)</f>
        <v>187930.04089336086</v>
      </c>
      <c r="G16" s="17">
        <f>F16*E16</f>
        <v>563.79012268008262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12601.154494565908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VLOOKUP($B22,IN_08_25!$B:$E,4,)</f>
        <v>300.47020065755157</v>
      </c>
      <c r="G22" s="13">
        <f>F22*E22</f>
        <v>931.45762203840991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VLOOKUP($B23,IN_08_25!$B:$E,4,)</f>
        <v>582.12109848067644</v>
      </c>
      <c r="G23" s="13">
        <f>F23*E23</f>
        <v>989.60586741714997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VLOOKUP($B24,IN_08_25!$B:$E,4,)</f>
        <v>16698.352423665383</v>
      </c>
      <c r="G24" s="13">
        <f>F24*E24</f>
        <v>417.45881059163457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VLOOKUP($B26,IN_08_25!$B:$E,4,)</f>
        <v>7954.5208999999995</v>
      </c>
      <c r="G26" s="13">
        <f>F26*E26</f>
        <v>9943.1511250000003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VLOOKUP($B28,IN_08_25!$B:$E,4,)</f>
        <v>187930.04089336086</v>
      </c>
      <c r="G28" s="17">
        <f>F28*E28</f>
        <v>319.48106951871341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12920.679035156703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VLOOKUP($B34,IN_08_25!$B:$E,4,)</f>
        <v>300.47020065755157</v>
      </c>
      <c r="G34" s="13">
        <f>F34*E34</f>
        <v>721.1284815781238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VLOOKUP($B35,IN_08_25!$B:$E,4,)</f>
        <v>582.12109848067644</v>
      </c>
      <c r="G35" s="13">
        <f>F35*E35</f>
        <v>2561.3328333149766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VLOOKUP($B36,IN_08_25!$B:$E,4,)</f>
        <v>1693.791627027593</v>
      </c>
      <c r="G36" s="13">
        <f>F36*E36</f>
        <v>220.19291151358709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VLOOKUP($B37,IN_08_25!$B:$E,4,)</f>
        <v>16698.352423665383</v>
      </c>
      <c r="G37" s="13">
        <f>F37*E37</f>
        <v>367.36375332063841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VLOOKUP($B39,IN_08_25!$B:$E,4,)</f>
        <v>7954.5208999999995</v>
      </c>
      <c r="G39" s="13">
        <f>F39*E39</f>
        <v>8749.9729900000002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VLOOKUP($B41,IN_08_25!$B:$E,4,)</f>
        <v>187930.04089336086</v>
      </c>
      <c r="G41" s="17">
        <f>F41*E41</f>
        <v>300.68806542937739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32725.247137727234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VLOOKUP($B47,IN_08_25!$B:$E,4,)</f>
        <v>300.47020065755157</v>
      </c>
      <c r="G47" s="13">
        <f>F47*E47</f>
        <v>330.51722072330676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VLOOKUP($B48,IN_08_25!$B:$E,4,)</f>
        <v>582.12109848067644</v>
      </c>
      <c r="G48" s="13">
        <f>F48*E48</f>
        <v>2328.4843939227057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VLOOKUP($B49,IN_08_25!$B:$E,4,)</f>
        <v>16698.352423665383</v>
      </c>
      <c r="G49" s="13">
        <f>F49*E49</f>
        <v>100.1901145419923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VLOOKUP($B50,IN_08_25!$B:$E,4,)</f>
        <v>1081.0618978255081</v>
      </c>
      <c r="G50" s="13">
        <f>F50*E50</f>
        <v>19459.114160859146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VLOOKUP($B52,IN_08_25!$B:$E,4,)</f>
        <v>7954.5208999999995</v>
      </c>
      <c r="G52" s="13">
        <f>F52*E52</f>
        <v>9943.1511250000003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VLOOKUP($B54,IN_08_25!$B:$E,4,)</f>
        <v>187930.04089336086</v>
      </c>
      <c r="G54" s="17">
        <f>F54*E54</f>
        <v>563.79012268008262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46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971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14803.735144036144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VLOOKUP($B9,IN_08_25!$B:$E,4,)</f>
        <v>300.47020065755157</v>
      </c>
      <c r="G9" s="13">
        <f>F9*E9</f>
        <v>2103.2914046028609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VLOOKUP($B10,IN_08_25!$B:$E,4,)</f>
        <v>582.12109848067644</v>
      </c>
      <c r="G10" s="13">
        <f>F10*E10</f>
        <v>2386.6965037707732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VLOOKUP($B11,IN_08_25!$B:$E,4,)</f>
        <v>26625.74961392711</v>
      </c>
      <c r="G11" s="13">
        <f>F11*E11</f>
        <v>3993.8624420890665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VLOOKUP($B13,IN_08_25!$B:$E,4,)</f>
        <v>7954.5208999999995</v>
      </c>
      <c r="G13" s="13">
        <f>F13*E13</f>
        <v>5568.1646299999993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VLOOKUP($B15,IN_08_25!$B:$E,4,)</f>
        <v>187930.04089336086</v>
      </c>
      <c r="G15" s="17">
        <f>F15*E15</f>
        <v>751.72016357344341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6922.4936733543482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VLOOKUP($B21,IN_08_25!$B:$E,4,)</f>
        <v>300.47020065755157</v>
      </c>
      <c r="G21" s="13">
        <f>F21*E21</f>
        <v>1051.6457023014304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VLOOKUP($B22,IN_08_25!$B:$E,4,)</f>
        <v>582.12109848067644</v>
      </c>
      <c r="G22" s="13">
        <f>F22*E22</f>
        <v>1193.3482518853866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VLOOKUP($B23,IN_08_25!$B:$E,4,)</f>
        <v>26625.74961392711</v>
      </c>
      <c r="G23" s="13">
        <f>F23*E23</f>
        <v>931.90123648744895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VLOOKUP($B25,IN_08_25!$B:$E,4,)</f>
        <v>7954.5208999999995</v>
      </c>
      <c r="G25" s="13">
        <f>F25*E25</f>
        <v>3181.80836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VLOOKUP($B27,IN_08_25!$B:$E,4,)</f>
        <v>187930.04089336086</v>
      </c>
      <c r="G27" s="17">
        <f>F27*E27</f>
        <v>563.79012268008262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46077.814782321308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VLOOKUP($B33,IN_08_25!$B:$E,4,)</f>
        <v>300.47020065755157</v>
      </c>
      <c r="G33" s="13">
        <f>F33*E33</f>
        <v>1502.351003287758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VLOOKUP($B34,IN_08_25!$B:$E,4,)</f>
        <v>582.12109848067644</v>
      </c>
      <c r="G34" s="13">
        <f>F34*E34</f>
        <v>3399.5872151271501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VLOOKUP($B35,IN_08_25!$B:$E,4,)</f>
        <v>16698.352423665383</v>
      </c>
      <c r="G35" s="13">
        <f>F35*E35</f>
        <v>500.95057270996148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VLOOKUP($B36,IN_08_25!$B:$E,4,)</f>
        <v>13873.853191645465</v>
      </c>
      <c r="G36" s="13">
        <f>F36*E36</f>
        <v>17481.055021473287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VLOOKUP($B38,IN_08_25!$B:$E,4,)</f>
        <v>7954.5208999999995</v>
      </c>
      <c r="G38" s="13">
        <f>F38*E38</f>
        <v>19886.302250000001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VLOOKUP($B40,IN_08_25!$B:$E,4,)</f>
        <v>187930.04089336086</v>
      </c>
      <c r="G40" s="17">
        <f>F40*E40</f>
        <v>3307.5687197231514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30677.74459115904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VLOOKUP($B46,IN_08_25!$B:$E,4,)</f>
        <v>300.47020065755157</v>
      </c>
      <c r="G46" s="13">
        <f>F46*E46</f>
        <v>1502.351003287758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VLOOKUP($B47,IN_08_25!$B:$E,4,)</f>
        <v>582.12109848067644</v>
      </c>
      <c r="G47" s="13">
        <f>F47*E47</f>
        <v>2910.6054924033824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VLOOKUP($B48,IN_08_25!$B:$E,4,)</f>
        <v>16698.352423665383</v>
      </c>
      <c r="G48" s="13">
        <f>F48*E48</f>
        <v>500.95057270996148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VLOOKUP($B49,IN_08_25!$B:$E,4,)</f>
        <v>7608.4660092134081</v>
      </c>
      <c r="G49" s="13">
        <f>F49*E49</f>
        <v>9662.751831701029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VLOOKUP($B51,IN_08_25!$B:$E,4,)</f>
        <v>7954.5208999999995</v>
      </c>
      <c r="G51" s="13">
        <f>F51*E51</f>
        <v>13522.685529999999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VLOOKUP($B53,IN_08_25!$B:$E,4,)</f>
        <v>187930.04089336086</v>
      </c>
      <c r="G53" s="17">
        <f>F53*E53</f>
        <v>2578.4001610569107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17386.054993383092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VLOOKUP($B57,IN_08_25!$B:$E,4,)</f>
        <v>360.15878737233726</v>
      </c>
      <c r="G57" s="13">
        <f>F57*E57</f>
        <v>1260.5557558031803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VLOOKUP($B58,IN_08_25!$B:$E,4,)</f>
        <v>13823.820817007901</v>
      </c>
      <c r="G58" s="13">
        <f>F58*E58</f>
        <v>138.23820817007902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VLOOKUP($B59,IN_08_25!$B:$E,4,)</f>
        <v>5769.3258817333362</v>
      </c>
      <c r="G59" s="13">
        <f>F59*E59</f>
        <v>6461.6449875413373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VLOOKUP($B61,IN_08_25!$B:$E,4,)</f>
        <v>7954.5208999999995</v>
      </c>
      <c r="G61" s="13">
        <f>F61*E61</f>
        <v>7954.5208999999995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VLOOKUP($B63,IN_08_25!$B:$E,4,)</f>
        <v>187930.04089336086</v>
      </c>
      <c r="G63" s="17">
        <f>F63*E63</f>
        <v>1571.0951418684967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30899.508544314474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VLOOKUP($B69,IN_08_25!$B:$E,4,)</f>
        <v>360.15878737233726</v>
      </c>
      <c r="G69" s="13">
        <f>F69*E69</f>
        <v>1260.5557558031803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VLOOKUP($B70,IN_08_25!$B:$E,4,)</f>
        <v>582.12109848067644</v>
      </c>
      <c r="G70" s="13">
        <f>F70*E70</f>
        <v>8731.8164772101463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VLOOKUP($B71,IN_08_25!$B:$E,4,)</f>
        <v>13823.820817007901</v>
      </c>
      <c r="G71" s="13">
        <f>F71*E71</f>
        <v>138.23820817007902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VLOOKUP($B72,IN_08_25!$B:$E,4,)</f>
        <v>16698.352423665383</v>
      </c>
      <c r="G72" s="13">
        <f>F72*E72</f>
        <v>500.95057270996148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VLOOKUP($B73,IN_08_25!$B:$E,4,)</f>
        <v>4641.1515596854142</v>
      </c>
      <c r="G73" s="13">
        <f>F73*E73</f>
        <v>5198.0897468476642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VLOOKUP($B75,IN_08_25!$B:$E,4,)</f>
        <v>7954.5208999999995</v>
      </c>
      <c r="G75" s="13">
        <f>F75*E75</f>
        <v>14318.13762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VLOOKUP($B77,IN_08_25!$B:$E,4,)</f>
        <v>187930.04089336086</v>
      </c>
      <c r="G77" s="17">
        <f>F77*E77</f>
        <v>751.72016357344341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19689.652828252907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VLOOKUP($B83,IN_08_25!$B:$E,4,)</f>
        <v>582.12109848067644</v>
      </c>
      <c r="G83" s="13">
        <f>F83*E83</f>
        <v>8731.8164772101463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VLOOKUP($B84,IN_08_25!$B:$E,4,)</f>
        <v>16698.352423665383</v>
      </c>
      <c r="G84" s="13">
        <f>F84*E84</f>
        <v>500.95057270996148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VLOOKUP($B86,IN_08_25!$B:$E,4,)</f>
        <v>7954.5208999999995</v>
      </c>
      <c r="G86" s="13">
        <f>F86*E86</f>
        <v>9545.4250799999991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VLOOKUP($B88,IN_08_25!$B:$E,4,)</f>
        <v>187930.04089336086</v>
      </c>
      <c r="G88" s="17">
        <f>F88*E88</f>
        <v>911.46069833280023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27568.056438725154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VLOOKUP($B94,IN_08_25!$B:$E,4,)</f>
        <v>582.12109848067644</v>
      </c>
      <c r="G94" s="13">
        <f>F94*E94</f>
        <v>13621.633704447828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VLOOKUP($B95,IN_08_25!$B:$E,4,)</f>
        <v>26625.74961392711</v>
      </c>
      <c r="G95" s="13">
        <f>F95*E95</f>
        <v>3461.3474498105243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VLOOKUP($B97,IN_08_25!$B:$E,4,)</f>
        <v>7954.5208999999995</v>
      </c>
      <c r="G97" s="13">
        <f>F97*E97</f>
        <v>9545.4250799999991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VLOOKUP($B99,IN_08_25!$B:$E,4,)</f>
        <v>187930.04089336086</v>
      </c>
      <c r="G99" s="17">
        <f>F99*E99</f>
        <v>939.65020446680433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56343.251571967812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VLOOKUP($B105,IN_08_25!$B:$E,4,)</f>
        <v>582.12109848067644</v>
      </c>
      <c r="G105" s="13">
        <f>F105*E105</f>
        <v>29513.539692970298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VLOOKUP($B106,IN_08_25!$B:$E,4,)</f>
        <v>26625.74961392711</v>
      </c>
      <c r="G106" s="13">
        <f>F106*E106</f>
        <v>5192.0211747157864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VLOOKUP($B107,IN_08_25!$B:$E,4,)</f>
        <v>7461.824325590238</v>
      </c>
      <c r="G107" s="13">
        <f>F107*E107</f>
        <v>8954.1891907082845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VLOOKUP($B109,IN_08_25!$B:$E,4,)</f>
        <v>7954.5208999999995</v>
      </c>
      <c r="G109" s="13">
        <f>F109*E109</f>
        <v>11931.781349999999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VLOOKUP($B111,IN_08_25!$B:$E,4,)</f>
        <v>187930.04089336086</v>
      </c>
      <c r="G111" s="17">
        <f>F111*E111</f>
        <v>751.72016357344341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7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990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124394.9692758567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VLOOKUP($B9,IN_08_25!$B:$E,4,)</f>
        <v>7868.2263415712114</v>
      </c>
      <c r="G9" s="13">
        <f t="shared" ref="G9:G14" si="0">F9*E9</f>
        <v>8655.048975728334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VLOOKUP($B10,IN_08_25!$B:$E,4,)</f>
        <v>6119.6932602691895</v>
      </c>
      <c r="G10" s="13">
        <f t="shared" si="0"/>
        <v>1835.9079780807567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VLOOKUP($B11,IN_08_25!$B:$E,4,)</f>
        <v>15436.799387729918</v>
      </c>
      <c r="G11" s="13">
        <f t="shared" si="0"/>
        <v>18524.159265275899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VLOOKUP($B12,IN_08_25!$B:$E,4,)</f>
        <v>2778.9347997723335</v>
      </c>
      <c r="G12" s="13">
        <f t="shared" si="0"/>
        <v>38905.087196812667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VLOOKUP($B13,IN_08_25!$B:$E,4,)</f>
        <v>9785.5544853622669</v>
      </c>
      <c r="G13" s="13">
        <f t="shared" si="0"/>
        <v>14678.3317280434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VLOOKUP($B14,IN_08_25!$B:$E,4,)</f>
        <v>808.24499357778097</v>
      </c>
      <c r="G14" s="13">
        <f t="shared" si="0"/>
        <v>1454.8409884400057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VLOOKUP($B16,IN_08_25!$B:$E,4,)</f>
        <v>7954.5208999999995</v>
      </c>
      <c r="G16" s="13">
        <f>F16*E16</f>
        <v>39772.604500000001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VLOOKUP($B18,IN_08_25!$B:$E,4,)</f>
        <v>113797.72869512626</v>
      </c>
      <c r="G18" s="17">
        <f>F18*E18</f>
        <v>568.98864347563131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79792.99138875978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VLOOKUP($B24,IN_08_25!$B:$E,4,)</f>
        <v>6713.9828324615719</v>
      </c>
      <c r="G24" s="13">
        <f t="shared" ref="G24:G30" si="1">F24*E24</f>
        <v>7385.3811157077298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VLOOKUP($B25,IN_08_25!$B:$E,4,)</f>
        <v>10804.425345268159</v>
      </c>
      <c r="G25" s="13">
        <f t="shared" si="1"/>
        <v>11884.867879794976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VLOOKUP($B26,IN_08_25!$B:$E,4,)</f>
        <v>582.12109848067644</v>
      </c>
      <c r="G26" s="13">
        <f t="shared" si="1"/>
        <v>873.18164772101466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VLOOKUP($B27,IN_08_25!$B:$E,4,)</f>
        <v>300.47020065755157</v>
      </c>
      <c r="G27" s="13">
        <f t="shared" si="1"/>
        <v>1532.3980233535128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VLOOKUP($B28,IN_08_25!$B:$E,4,)</f>
        <v>16698.352423665383</v>
      </c>
      <c r="G28" s="13">
        <f t="shared" si="1"/>
        <v>751.42585906494219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VLOOKUP($B29,IN_08_25!$B:$E,4,)</f>
        <v>2255.9995958133622</v>
      </c>
      <c r="G29" s="13">
        <f t="shared" si="1"/>
        <v>225.59995958133624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VLOOKUP($B30,IN_08_25!$B:$E,4,)</f>
        <v>2778.9347997723335</v>
      </c>
      <c r="G30" s="13">
        <f t="shared" si="1"/>
        <v>41684.021996585005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VLOOKUP($B32,IN_08_25!$B:$E,4,)</f>
        <v>7954.5208999999995</v>
      </c>
      <c r="G32" s="13">
        <f>F32*E32</f>
        <v>14318.13762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VLOOKUP($B34,IN_08_25!$B:$E,4,)</f>
        <v>113797.72869512626</v>
      </c>
      <c r="G34" s="17">
        <f>F34*E34</f>
        <v>1137.9772869512626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70602.692896277338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VLOOKUP($B40,IN_08_25!$B:$E,4,)</f>
        <v>4004.9768234562293</v>
      </c>
      <c r="G40" s="13">
        <f>F40*E40</f>
        <v>24029.860940737377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VLOOKUP($B41,IN_08_25!$B:$E,4,)</f>
        <v>29549.71502546396</v>
      </c>
      <c r="G41" s="13">
        <f>F41*E41</f>
        <v>21571.291968588692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VLOOKUP($B43,IN_08_25!$B:$E,4,)</f>
        <v>7954.5208999999995</v>
      </c>
      <c r="G43" s="13">
        <f>F43*E43</f>
        <v>23863.562699999999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VLOOKUP($B45,IN_08_25!$B:$E,4,)</f>
        <v>113797.72869512626</v>
      </c>
      <c r="G45" s="17">
        <f>F45*E45</f>
        <v>1137.9772869512626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70293.661151695749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VLOOKUP($B51,IN_08_25!$B:$E,4,)</f>
        <v>4004.9768234562293</v>
      </c>
      <c r="G51" s="13">
        <f>F51*E51</f>
        <v>24029.860940737377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VLOOKUP($B52,IN_08_25!$B:$E,4,)</f>
        <v>47249.467164460235</v>
      </c>
      <c r="G52" s="13">
        <f>F52*E52</f>
        <v>21262.260224007106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VLOOKUP($B54,IN_08_25!$B:$E,4,)</f>
        <v>7954.5208999999995</v>
      </c>
      <c r="G54" s="13">
        <f>F54*E54</f>
        <v>23863.562699999999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VLOOKUP($B56,IN_08_25!$B:$E,4,)</f>
        <v>113797.72869512626</v>
      </c>
      <c r="G56" s="17">
        <f>F56*E56</f>
        <v>1137.9772869512626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57459.082147296176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VLOOKUP($B62,IN_08_25!$B:$E,4,)</f>
        <v>3160.8020386116877</v>
      </c>
      <c r="G62" s="13">
        <f>F62*E62</f>
        <v>3476.8822424728569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VLOOKUP($B63,IN_08_25!$B:$E,4,)</f>
        <v>47249.467164460235</v>
      </c>
      <c r="G63" s="13">
        <f>F63*E63</f>
        <v>21262.260224007106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VLOOKUP($B64,IN_08_25!$B:$E,4,)</f>
        <v>15436.799387729918</v>
      </c>
      <c r="G64" s="13">
        <f>F64*E64</f>
        <v>7718.3996938649589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VLOOKUP($B66,IN_08_25!$B:$E,4,)</f>
        <v>7954.5208999999995</v>
      </c>
      <c r="G66" s="13">
        <f>F66*E66</f>
        <v>23863.562699999999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VLOOKUP($B68,IN_08_25!$B:$E,4,)</f>
        <v>113797.72869512626</v>
      </c>
      <c r="G68" s="17">
        <f>F68*E68</f>
        <v>1137.9772869512626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181119.05636435471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VLOOKUP($B74,IN_08_25!$B:$E,4,)</f>
        <v>582.12109848067644</v>
      </c>
      <c r="G74" s="13">
        <f t="shared" ref="G74:G81" si="2">F74*E74</f>
        <v>6985.4531817681172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VLOOKUP($B75,IN_08_25!$B:$E,4,)</f>
        <v>300.47020065755157</v>
      </c>
      <c r="G75" s="13">
        <f t="shared" si="2"/>
        <v>2403.7616052604126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VLOOKUP($B76,IN_08_25!$B:$E,4,)</f>
        <v>6713.9828324615719</v>
      </c>
      <c r="G76" s="13">
        <f t="shared" si="2"/>
        <v>7385.3811157077298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VLOOKUP($B77,IN_08_25!$B:$E,4,)</f>
        <v>2255.9995958133622</v>
      </c>
      <c r="G77" s="13">
        <f t="shared" si="2"/>
        <v>902.39983832534494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VLOOKUP($B78,IN_08_25!$B:$E,4,)</f>
        <v>10804.425345268159</v>
      </c>
      <c r="G78" s="13">
        <f t="shared" si="2"/>
        <v>11344.646612531567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VLOOKUP($B79,IN_08_25!$B:$E,4,)</f>
        <v>26625.74961392711</v>
      </c>
      <c r="G79" s="13">
        <f t="shared" si="2"/>
        <v>3461.3474498105243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VLOOKUP($B80,IN_08_25!$B:$E,4,)</f>
        <v>16698.352423665383</v>
      </c>
      <c r="G80" s="13">
        <f t="shared" si="2"/>
        <v>417.45881059163457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VLOOKUP($B81,IN_08_25!$B:$E,4,)</f>
        <v>4355.3329005849982</v>
      </c>
      <c r="G81" s="13">
        <f t="shared" si="2"/>
        <v>108883.32251462496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VLOOKUP($B83,IN_08_25!$B:$E,4,)</f>
        <v>7954.5208999999995</v>
      </c>
      <c r="G83" s="13">
        <f>F83*E83</f>
        <v>31818.083599999998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VLOOKUP($B85,IN_08_25!$B:$E,4,)</f>
        <v>187930.04089336086</v>
      </c>
      <c r="G85" s="17">
        <f>F85*E85</f>
        <v>7517.2016357344346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90928.141074011524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VLOOKUP($B91,IN_08_25!$B:$E,4,)</f>
        <v>582.12109848067644</v>
      </c>
      <c r="G91" s="13">
        <f t="shared" ref="G91:G97" si="3">F91*E91</f>
        <v>14553.027462016911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VLOOKUP($B92,IN_08_25!$B:$E,4,)</f>
        <v>4348.6216193392474</v>
      </c>
      <c r="G92" s="13">
        <f t="shared" si="3"/>
        <v>6522.9324290088716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VLOOKUP($B93,IN_08_25!$B:$E,4,)</f>
        <v>20691.453197295665</v>
      </c>
      <c r="G93" s="13">
        <f t="shared" si="3"/>
        <v>1034.5726598647832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VLOOKUP($B94,IN_08_25!$B:$E,4,)</f>
        <v>16698.352423665383</v>
      </c>
      <c r="G94" s="13">
        <f t="shared" si="3"/>
        <v>667.93409694661534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VLOOKUP($B95,IN_08_25!$B:$E,4,)</f>
        <v>1223.123799170962</v>
      </c>
      <c r="G95" s="13">
        <f t="shared" si="3"/>
        <v>9784.990393367696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VLOOKUP($B96,IN_08_25!$B:$E,4,)</f>
        <v>6480.0334166636248</v>
      </c>
      <c r="G96" s="13">
        <f t="shared" si="3"/>
        <v>8424.0434416627122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VLOOKUP($B97,IN_08_25!$B:$E,4,)</f>
        <v>2600.646832271379</v>
      </c>
      <c r="G97" s="13">
        <f t="shared" si="3"/>
        <v>5721.4230309970344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VLOOKUP($B99,IN_08_25!$B:$E,4,)</f>
        <v>7954.5208999999995</v>
      </c>
      <c r="G99" s="13">
        <f>F99*E99</f>
        <v>42715.777233000001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VLOOKUP($B101,IN_08_25!$B:$E,4,)</f>
        <v>187930.04089336086</v>
      </c>
      <c r="G101" s="17">
        <f>F101*E101</f>
        <v>1503.4403271468868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57010.370756131284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VLOOKUP($B107,IN_08_25!$B:$E,4,)</f>
        <v>4004.9768234562293</v>
      </c>
      <c r="G107" s="13">
        <f>F107*E107</f>
        <v>12014.930470368688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VLOOKUP($B108,IN_08_25!$B:$E,4,)</f>
        <v>18176.272998919398</v>
      </c>
      <c r="G108" s="13">
        <f>F108*E108</f>
        <v>19993.900298811339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VLOOKUP($B110,IN_08_25!$B:$E,4,)</f>
        <v>7954.5208999999995</v>
      </c>
      <c r="G110" s="13">
        <f>F110*E110</f>
        <v>23863.562699999999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VLOOKUP($B112,IN_08_25!$B:$E,4,)</f>
        <v>113797.72869512626</v>
      </c>
      <c r="G112" s="17">
        <f>F112*E112</f>
        <v>1137.9772869512626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28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1006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43149.501207354144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VLOOKUP($B9,IN_08_25!$B:$E,4,)</f>
        <v>582.12109848067644</v>
      </c>
      <c r="G9" s="13">
        <f t="shared" ref="G9:G14" si="0">F9*E9</f>
        <v>2328.4843939227057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VLOOKUP($B10,IN_08_25!$B:$E,4,)</f>
        <v>300.47020065755157</v>
      </c>
      <c r="G10" s="13">
        <f t="shared" si="0"/>
        <v>931.45762203840991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VLOOKUP($B11,IN_08_25!$B:$E,4,)</f>
        <v>15436.799387729918</v>
      </c>
      <c r="G11" s="13">
        <f t="shared" si="0"/>
        <v>7718.3996938649589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VLOOKUP($B12,IN_08_25!$B:$E,4,)</f>
        <v>4210.573629302271</v>
      </c>
      <c r="G12" s="13">
        <f t="shared" si="0"/>
        <v>5515.8514543859756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VLOOKUP($B13,IN_08_25!$B:$E,4,)</f>
        <v>16698.352423665383</v>
      </c>
      <c r="G13" s="13">
        <f t="shared" si="0"/>
        <v>500.95057270996148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VLOOKUP($B14,IN_08_25!$B:$E,4,)</f>
        <v>808.24499357778097</v>
      </c>
      <c r="G14" s="13">
        <f t="shared" si="0"/>
        <v>1778.1389858711184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VLOOKUP($B16,IN_08_25!$B:$E,4,)</f>
        <v>7954.5208999999995</v>
      </c>
      <c r="G16" s="13">
        <f>F16*E16</f>
        <v>23465.836654999999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VLOOKUP($B18,IN_08_25!$B:$E,4,)</f>
        <v>113797.72869512626</v>
      </c>
      <c r="G18" s="17">
        <f>F18*E18</f>
        <v>910.38182956101014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61606.914508730217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VLOOKUP($B24,IN_08_25!$B:$E,4,)</f>
        <v>582.12109848067644</v>
      </c>
      <c r="G24" s="13">
        <f t="shared" ref="G24:G30" si="1">F24*E24</f>
        <v>2328.4843939227057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VLOOKUP($B25,IN_08_25!$B:$E,4,)</f>
        <v>300.47020065755157</v>
      </c>
      <c r="G25" s="13">
        <f t="shared" si="1"/>
        <v>330.51722072330676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VLOOKUP($B26,IN_08_25!$B:$E,4,)</f>
        <v>15436.799387729918</v>
      </c>
      <c r="G26" s="13">
        <f t="shared" si="1"/>
        <v>7718.3996938649589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VLOOKUP($B27,IN_08_25!$B:$E,4,)</f>
        <v>4210.573629302271</v>
      </c>
      <c r="G27" s="13">
        <f t="shared" si="1"/>
        <v>5515.8514543859756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VLOOKUP($B28,IN_08_25!$B:$E,4,)</f>
        <v>16698.352423665383</v>
      </c>
      <c r="G28" s="13">
        <f t="shared" si="1"/>
        <v>100.1901145419923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VLOOKUP($B29,IN_08_25!$B:$E,4,)</f>
        <v>1081.0618978255081</v>
      </c>
      <c r="G29" s="13">
        <f t="shared" si="1"/>
        <v>19459.114160859146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VLOOKUP($B30,IN_08_25!$B:$E,4,)</f>
        <v>808.24499357778097</v>
      </c>
      <c r="G30" s="13">
        <f t="shared" si="1"/>
        <v>1778.1389858711184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VLOOKUP($B32,IN_08_25!$B:$E,4,)</f>
        <v>7954.5208999999995</v>
      </c>
      <c r="G32" s="13">
        <f>F32*E32</f>
        <v>23465.836654999999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VLOOKUP($B34,IN_08_25!$B:$E,4,)</f>
        <v>113797.72869512626</v>
      </c>
      <c r="G34" s="17">
        <f>F34*E34</f>
        <v>910.38182956101014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43061.982588701867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VLOOKUP($B40,IN_08_25!$B:$E,4,)</f>
        <v>15436.799387729918</v>
      </c>
      <c r="G40" s="13">
        <f>F40*E40</f>
        <v>26242.558959140861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VLOOKUP($B42,IN_08_25!$B:$E,4,)</f>
        <v>7954.5208999999995</v>
      </c>
      <c r="G42" s="13">
        <f>F42*E42</f>
        <v>15909.041799999999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VLOOKUP($B44,IN_08_25!$B:$E,4,)</f>
        <v>113797.72869512626</v>
      </c>
      <c r="G44" s="17">
        <f>F44*E44</f>
        <v>910.38182956101014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83750.260527575418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VLOOKUP($B50,IN_08_25!$B:$E,4,)</f>
        <v>10769.91463511718</v>
      </c>
      <c r="G50" s="13">
        <f>F50*E50</f>
        <v>50618.598785050752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VLOOKUP($B51,IN_08_25!$B:$E,4,)</f>
        <v>18031.188771075584</v>
      </c>
      <c r="G51" s="13">
        <f>F51*E51</f>
        <v>19834.307648183145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VLOOKUP($B53,IN_08_25!$B:$E,4,)</f>
        <v>7954.5208999999995</v>
      </c>
      <c r="G53" s="13">
        <f>F53*E53</f>
        <v>11931.781349999999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VLOOKUP($B55,IN_08_25!$B:$E,4,)</f>
        <v>113797.72869512626</v>
      </c>
      <c r="G55" s="17">
        <f>F55*E55</f>
        <v>1365.5727443415153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19871.189303445939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VLOOKUP($B61,IN_08_25!$B:$E,4,)</f>
        <v>582.12109848067644</v>
      </c>
      <c r="G61" s="13">
        <f>F61*E61</f>
        <v>3492.7265908840586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VLOOKUP($B62,IN_08_25!$B:$E,4,)</f>
        <v>300.47020065755157</v>
      </c>
      <c r="G62" s="13">
        <f>F62*E62</f>
        <v>1201.8808026302063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VLOOKUP($B63,IN_08_25!$B:$E,4,)</f>
        <v>16698.352423665383</v>
      </c>
      <c r="G63" s="13">
        <f>F63*E63</f>
        <v>417.45881059163457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VLOOKUP($B65,IN_08_25!$B:$E,4,)</f>
        <v>7954.5208999999995</v>
      </c>
      <c r="G65" s="13">
        <f>F65*E65</f>
        <v>14477.228037999999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VLOOKUP($B67,IN_08_25!$B:$E,4,)</f>
        <v>187930.04089336086</v>
      </c>
      <c r="G67" s="17">
        <f>F67*E67</f>
        <v>281.89506134004131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35781.602050824542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VLOOKUP($B73,IN_08_25!$B:$E,4,)</f>
        <v>1081.0618978255081</v>
      </c>
      <c r="G73" s="13">
        <f>F73*E73</f>
        <v>19459.114160859146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VLOOKUP($B75,IN_08_25!$B:$E,4,)</f>
        <v>7954.5208999999995</v>
      </c>
      <c r="G75" s="13">
        <f>F75*E75</f>
        <v>15909.041799999999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VLOOKUP($B77,IN_08_25!$B:$E,4,)</f>
        <v>187930.04089336086</v>
      </c>
      <c r="G77" s="17">
        <f>F77*E77</f>
        <v>413.44608996539392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4" workbookViewId="0">
      <selection activeCell="G28" sqref="G2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1019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4409.4453575740836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VLOOKUP($B9,IN_08_25!$B:$E,4,)</f>
        <v>917.57952334036145</v>
      </c>
      <c r="G9" s="13">
        <f>F9*E9</f>
        <v>1835.1590466807229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VLOOKUP($B11,IN_08_25!$B:$E,4,)</f>
        <v>7954.5208999999995</v>
      </c>
      <c r="G11" s="13">
        <f>F11*E11</f>
        <v>2386.3562699999998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VLOOKUP($B13,IN_08_25!$B:$E,4,)</f>
        <v>187930.04089336086</v>
      </c>
      <c r="G13" s="17">
        <f>F13*E13</f>
        <v>187.93004089336085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17245.904520688153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VLOOKUP($B19,IN_08_25!$B:$E,4,)</f>
        <v>13823.820817007901</v>
      </c>
      <c r="G19" s="13">
        <f>F19*E19</f>
        <v>138.23820817007902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VLOOKUP($B20,IN_08_25!$B:$E,4,)</f>
        <v>360.15878737233726</v>
      </c>
      <c r="G20" s="13">
        <f>F20*E20</f>
        <v>1260.5557558031803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VLOOKUP($B21,IN_08_25!$B:$E,4,)</f>
        <v>3281.4324804585654</v>
      </c>
      <c r="G21" s="13">
        <f>F21*E21</f>
        <v>3445.5041044814939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VLOOKUP($B23,IN_08_25!$B:$E,4,)</f>
        <v>7954.5208999999995</v>
      </c>
      <c r="G23" s="13">
        <f>F23*E23</f>
        <v>11931.781349999999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VLOOKUP($B25,IN_08_25!$B:$E,4,)</f>
        <v>187930.04089336086</v>
      </c>
      <c r="G25" s="17">
        <f>F25*E25</f>
        <v>469.82510223340216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6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5.71093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1024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2445831.6498263502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VLOOKUP($B9,IN_08_25!$B:$E,4,)</f>
        <v>277078.96437668812</v>
      </c>
      <c r="G9" s="13">
        <f>F9*E9</f>
        <v>277078.96437668812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VLOOKUP($B10,IN_08_25!$B:$E,4,)</f>
        <v>129655.57335332842</v>
      </c>
      <c r="G10" s="13">
        <f>F10*E10</f>
        <v>518622.29341331369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VLOOKUP($B11,IN_08_25!$B:$E,4,)</f>
        <v>183850.90459625251</v>
      </c>
      <c r="G11" s="13">
        <f>F11*E11</f>
        <v>1195030.8798756413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VLOOKUP($B12,IN_08_25!$B:$E,4,)</f>
        <v>22261.474656037761</v>
      </c>
      <c r="G12" s="13">
        <f>F12*E12</f>
        <v>84549.080743631421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VLOOKUP($B14,IN_08_25!$B:$E,4,)</f>
        <v>7954.5208999999995</v>
      </c>
      <c r="G14" s="13">
        <f>F14*E14</f>
        <v>302271.7942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VLOOKUP($B16,IN_08_25!$B:$E,4,)</f>
        <v>113797.72869512626</v>
      </c>
      <c r="G16" s="17">
        <f>F16*E16</f>
        <v>68278.637217075753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1427502.6501043136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VLOOKUP($B22,IN_08_25!$B:$E,4,)</f>
        <v>183850.90459625251</v>
      </c>
      <c r="G22" s="13">
        <f>F22*E22</f>
        <v>1195030.8798756413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VLOOKUP($B24,IN_08_25!$B:$E,4,)</f>
        <v>7954.5208999999995</v>
      </c>
      <c r="G24" s="13">
        <f>F24*E24</f>
        <v>194885.76204999999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VLOOKUP($B26,IN_08_25!$B:$E,4,)</f>
        <v>187930.04089336086</v>
      </c>
      <c r="G26" s="17">
        <f>F26*E26</f>
        <v>37586.008178672171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998112.91978943755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VLOOKUP($B32,IN_08_25!$B:$E,4,)</f>
        <v>22261.474656037761</v>
      </c>
      <c r="G32" s="13">
        <f>F32*E32</f>
        <v>74353.325351166117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VLOOKUP($B33,IN_08_25!$B:$E,4,)</f>
        <v>277078.96437668812</v>
      </c>
      <c r="G33" s="13">
        <f>F33*E33</f>
        <v>277078.96437668812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VLOOKUP($B34,IN_08_25!$B:$E,4,)</f>
        <v>129655.57335332842</v>
      </c>
      <c r="G34" s="13">
        <f>F34*E34</f>
        <v>518622.29341331369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VLOOKUP($B36,IN_08_25!$B:$E,4,)</f>
        <v>7954.5208999999995</v>
      </c>
      <c r="G36" s="13">
        <f>F36*E36</f>
        <v>107386.03215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VLOOKUP($B38,IN_08_25!$B:$E,4,)</f>
        <v>187930.04089336086</v>
      </c>
      <c r="G38" s="17">
        <f>F38*E38</f>
        <v>20672.304498269696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21466912.142117023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VLOOKUP($B44,IN_08_25!$B:$E,4,)</f>
        <v>183850.90459625251</v>
      </c>
      <c r="G44" s="13">
        <f>F44*E44</f>
        <v>14599600.333988411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VLOOKUP($B46,IN_08_25!$B:$E,4,)</f>
        <v>7954.5208999999995</v>
      </c>
      <c r="G46" s="13">
        <f>F46*E46</f>
        <v>5412733.2916139998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VLOOKUP($B48,IN_08_25!$B:$E,4,)</f>
        <v>187930.04089336086</v>
      </c>
      <c r="G48" s="17">
        <f>F48*E48</f>
        <v>1454578.5165146131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10649367.758701643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VLOOKUP($B54,IN_08_25!$B:$E,4,)</f>
        <v>22261.474656037761</v>
      </c>
      <c r="G54" s="13">
        <f>F54*E54</f>
        <v>385568.74104257399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VLOOKUP($B55,IN_08_25!$B:$E,4,)</f>
        <v>129655.57335332842</v>
      </c>
      <c r="G55" s="13">
        <f>F55*E55</f>
        <v>8533929.8381160758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VLOOKUP($B57,IN_08_25!$B:$E,4,)</f>
        <v>7954.5208999999995</v>
      </c>
      <c r="G57" s="13">
        <f>F57*E57</f>
        <v>1333336.7932579999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VLOOKUP($B59,IN_08_25!$B:$E,4,)</f>
        <v>187930.04089336086</v>
      </c>
      <c r="G59" s="17">
        <f>F59*E59</f>
        <v>396532.3862849914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25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140625" style="9" customWidth="1"/>
    <col min="7" max="7" width="15.1406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1057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1056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418906.9572206068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VLOOKUP($B11,IN_08_25!$B:$E,4,)</f>
        <v>119650.12185117026</v>
      </c>
      <c r="G11" s="13">
        <f>F11*E11</f>
        <v>119650.12185117026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VLOOKUP($B12,IN_08_25!$B:$E,4,)</f>
        <v>87395.799614196541</v>
      </c>
      <c r="G12" s="13">
        <f>F12*E12</f>
        <v>135463.48940200463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VLOOKUP($B13,IN_08_25!$B:$E,4,)</f>
        <v>42259.225097919305</v>
      </c>
      <c r="G13" s="13">
        <f>F13*E13</f>
        <v>42259.225097919305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VLOOKUP($B15,IN_08_25!$B:$E,4,)</f>
        <v>9179.5290000000005</v>
      </c>
      <c r="G15" s="13">
        <f>F15*E15</f>
        <v>110154.348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VLOOKUP($B17,IN_08_25!$B:$E,4,)</f>
        <v>113797.72869512626</v>
      </c>
      <c r="G17" s="17">
        <f>F17*E17</f>
        <v>11379.772869512628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791765.05726698122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VLOOKUP($B23,IN_08_25!$B:$E,4,)</f>
        <v>438.31283594854216</v>
      </c>
      <c r="G23" s="13">
        <f>F23*E23</f>
        <v>19724.077617684397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VLOOKUP($B24,IN_08_25!$B:$E,4,)</f>
        <v>4003.6069515994423</v>
      </c>
      <c r="G24" s="13">
        <f>F24*E24</f>
        <v>186167.72324937407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VLOOKUP($B25,IN_08_25!$B:$E,4,)</f>
        <v>12016.111436372408</v>
      </c>
      <c r="G25" s="13">
        <f>F25*E25</f>
        <v>72096.668618234457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VLOOKUP($B26,IN_08_25!$B:$E,4,)</f>
        <v>168043.65761822872</v>
      </c>
      <c r="G26" s="13">
        <f>F26*E26</f>
        <v>168043.65761822872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VLOOKUP($B27,IN_08_25!$B:$E,4,)</f>
        <v>974.281880814479</v>
      </c>
      <c r="G27" s="13">
        <f>F27*E27</f>
        <v>29228.456424434371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VLOOKUP($B29,IN_08_25!$B:$E,4,)</f>
        <v>9179.5290000000005</v>
      </c>
      <c r="G29" s="13">
        <f>F29*E29</f>
        <v>293744.92800000001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VLOOKUP($B31,IN_08_25!$B:$E,4,)</f>
        <v>113797.72869512626</v>
      </c>
      <c r="G31" s="17">
        <f>F31*E31</f>
        <v>22759.545739025256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1210672.0144875881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VLOOKUP($B37,IN_08_25!$B:$E,4,)</f>
        <v>438.31283594854216</v>
      </c>
      <c r="G37" s="13">
        <f t="shared" ref="G37:G44" si="0">F37*E37</f>
        <v>19724.077617684397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VLOOKUP($B38,IN_08_25!$B:$E,4,)</f>
        <v>4003.6069515994423</v>
      </c>
      <c r="G38" s="13">
        <f t="shared" si="0"/>
        <v>186167.72324937407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VLOOKUP($B39,IN_08_25!$B:$E,4,)</f>
        <v>12016.111436372408</v>
      </c>
      <c r="G39" s="13">
        <f t="shared" si="0"/>
        <v>72096.668618234457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VLOOKUP($B40,IN_08_25!$B:$E,4,)</f>
        <v>168043.65761822872</v>
      </c>
      <c r="G40" s="13">
        <f t="shared" si="0"/>
        <v>168043.65761822872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VLOOKUP($B41,IN_08_25!$B:$E,4,)</f>
        <v>974.281880814479</v>
      </c>
      <c r="G41" s="13">
        <f t="shared" si="0"/>
        <v>29228.456424434371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VLOOKUP($B42,IN_08_25!$B:$E,4,)</f>
        <v>87395.799614196541</v>
      </c>
      <c r="G42" s="13">
        <f t="shared" si="0"/>
        <v>135463.48940200463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VLOOKUP($B43,IN_08_25!$B:$E,4,)</f>
        <v>42259.225097919305</v>
      </c>
      <c r="G43" s="13">
        <f t="shared" si="0"/>
        <v>42259.225097919305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VLOOKUP($B44,IN_08_25!$B:$E,4,)</f>
        <v>119650.12185117026</v>
      </c>
      <c r="G44" s="13">
        <f t="shared" si="0"/>
        <v>119650.12185117026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VLOOKUP($B46,IN_08_25!$B:$E,4,)</f>
        <v>9179.5290000000005</v>
      </c>
      <c r="G46" s="13">
        <f>F46*E46</f>
        <v>403899.27600000001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VLOOKUP($B48,IN_08_25!$B:$E,4,)</f>
        <v>113797.72869512626</v>
      </c>
      <c r="G48" s="17">
        <f>F48*E48</f>
        <v>34139.318608537877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3552164.3197284797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VLOOKUP($B52,IN_08_25!$B:$E,4,)</f>
        <v>12016.111436372408</v>
      </c>
      <c r="G52" s="13">
        <f t="shared" ref="G52:G57" si="1">F52*E52</f>
        <v>222213.94879283494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VLOOKUP($B53,IN_08_25!$B:$E,4,)</f>
        <v>438.31283594854216</v>
      </c>
      <c r="G53" s="13">
        <f t="shared" si="1"/>
        <v>83978.986116396889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VLOOKUP($B54,IN_08_25!$B:$E,4,)</f>
        <v>4003.6069515994423</v>
      </c>
      <c r="G54" s="13">
        <f t="shared" si="1"/>
        <v>1106144.553836555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VLOOKUP($B55,IN_08_25!$B:$E,4,)</f>
        <v>18966.213457994632</v>
      </c>
      <c r="G55" s="13">
        <f t="shared" si="1"/>
        <v>473548.41761920997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VLOOKUP($B56,IN_08_25!$B:$E,4,)</f>
        <v>5708.8700711604642</v>
      </c>
      <c r="G56" s="13">
        <f t="shared" si="1"/>
        <v>118892.92810198783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VLOOKUP($B57,IN_08_25!$B:$E,4,)</f>
        <v>974.281880814479</v>
      </c>
      <c r="G57" s="13">
        <f t="shared" si="1"/>
        <v>127150.60541945521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VLOOKUP($B59,IN_08_25!$B:$E,4,)</f>
        <v>9179.5290000000005</v>
      </c>
      <c r="G59" s="13">
        <f>F59*E59</f>
        <v>1325441.3718389999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VLOOKUP($B61,IN_08_25!$B:$E,4,)</f>
        <v>113797.72869512626</v>
      </c>
      <c r="G61" s="17">
        <f>F61*E61</f>
        <v>94793.508003040173</v>
      </c>
      <c r="H61" s="15"/>
    </row>
    <row r="64" spans="1:8" s="2" customFormat="1" ht="18" x14ac:dyDescent="0.25">
      <c r="A64" s="27"/>
      <c r="B64" s="345" t="s">
        <v>1055</v>
      </c>
      <c r="C64" s="345"/>
      <c r="D64" s="345"/>
      <c r="E64" s="345"/>
      <c r="F64" s="345"/>
      <c r="G64" s="345"/>
      <c r="H64" s="345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2004245.1832195856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VLOOKUP($B69,IN_08_25!$B:$E,4,)</f>
        <v>255496.59638741281</v>
      </c>
      <c r="G69" s="13">
        <f>F69*E69</f>
        <v>1188059.1732014697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VLOOKUP($B70,IN_08_25!$B:$E,4,)</f>
        <v>120673.87627569704</v>
      </c>
      <c r="G70" s="13">
        <f>F70*E70</f>
        <v>664913.05827909068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VLOOKUP($B72,IN_08_25!$B:$E,4,)</f>
        <v>9179.5290000000005</v>
      </c>
      <c r="G72" s="13">
        <f>F72*E72</f>
        <v>128513.406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VLOOKUP($B74,IN_08_25!$B:$E,4,)</f>
        <v>113797.72869512626</v>
      </c>
      <c r="G74" s="17">
        <f>F74*E74</f>
        <v>22759.545739025256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13721906.256076004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VLOOKUP($B80,IN_08_25!$B:$E,4,)</f>
        <v>255496.59638741281</v>
      </c>
      <c r="G80" s="13">
        <f>F80*E80</f>
        <v>8890770.5610891916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VLOOKUP($B81,IN_08_25!$B:$E,4,)</f>
        <v>120673.87627569704</v>
      </c>
      <c r="G81" s="13">
        <f>F81*E81</f>
        <v>3976204.223284218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VLOOKUP($B83,IN_08_25!$B:$E,4,)</f>
        <v>9179.5290000000005</v>
      </c>
      <c r="G83" s="13">
        <f>F83*E83</f>
        <v>625970.44156800001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VLOOKUP($B85,IN_08_25!$B:$E,4,)</f>
        <v>113797.72869512626</v>
      </c>
      <c r="G85" s="17">
        <f>F85*E85</f>
        <v>228961.03013459404</v>
      </c>
      <c r="H85" s="15"/>
    </row>
    <row r="88" spans="1:8" s="2" customFormat="1" ht="18" x14ac:dyDescent="0.25">
      <c r="A88" s="27"/>
      <c r="B88" s="345" t="s">
        <v>2024</v>
      </c>
      <c r="C88" s="345"/>
      <c r="D88" s="345"/>
      <c r="E88" s="345"/>
      <c r="F88" s="345"/>
      <c r="G88" s="345"/>
      <c r="H88" s="345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1478014.328663327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VLOOKUP($B93,IN_08_25!$B:$E,4,)</f>
        <v>18778.256163531318</v>
      </c>
      <c r="G93" s="13">
        <f>F93*E93</f>
        <v>777006.68353459891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VLOOKUP($B94,IN_08_25!$B:$E,4,)</f>
        <v>11651.898323407702</v>
      </c>
      <c r="G94" s="13">
        <f>F94*E94</f>
        <v>111368.84417513081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VLOOKUP($B95,IN_08_25!$B:$E,4,)</f>
        <v>7672.8910991142875</v>
      </c>
      <c r="G95" s="13">
        <f>F95*E95</f>
        <v>152928.39249644688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VLOOKUP($B96,IN_08_25!$B:$E,4,)</f>
        <v>582.12109848067644</v>
      </c>
      <c r="G96" s="13">
        <f>F96*E96</f>
        <v>52459.589152881599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VLOOKUP($B98,IN_08_25!$B:$E,4,)</f>
        <v>9179.5290000000005</v>
      </c>
      <c r="G98" s="13">
        <f>F98*E98</f>
        <v>367181.16000000003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VLOOKUP($B100,IN_08_25!$B:$E,4,)</f>
        <v>113797.72869512626</v>
      </c>
      <c r="G100" s="17">
        <f>F100*E100</f>
        <v>17069.659304268938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1883112.7445131864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VLOOKUP($B106,IN_08_25!$B:$E,4,)</f>
        <v>18778.256163531318</v>
      </c>
      <c r="G106" s="13">
        <f>F106*E106</f>
        <v>1047901.8069497017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VLOOKUP($B107,IN_08_25!$B:$E,4,)</f>
        <v>11651.898323407702</v>
      </c>
      <c r="G107" s="13">
        <f>F107*E107</f>
        <v>111368.84417513081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VLOOKUP($B108,IN_08_25!$B:$E,4,)</f>
        <v>7672.8910991142875</v>
      </c>
      <c r="G108" s="13">
        <f>F108*E108</f>
        <v>152928.39249644688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VLOOKUP($B109,IN_08_25!$B:$E,4,)</f>
        <v>582.12109848067644</v>
      </c>
      <c r="G109" s="13">
        <f>F109*E109</f>
        <v>52459.589152881599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VLOOKUP($B111,IN_08_25!$B:$E,4,)</f>
        <v>9179.5290000000005</v>
      </c>
      <c r="G111" s="13">
        <f>F111*E111</f>
        <v>495694.56600000005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VLOOKUP($B113,IN_08_25!$B:$E,4,)</f>
        <v>113797.72869512626</v>
      </c>
      <c r="G113" s="17">
        <f>F113*E113</f>
        <v>22759.545739025256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405098.41584985913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VLOOKUP($B119,IN_08_25!$B:$E,4,)</f>
        <v>18778.256163531318</v>
      </c>
      <c r="G119" s="13">
        <f>F119*E119</f>
        <v>270895.12341510277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VLOOKUP($B121,IN_08_25!$B:$E,4,)</f>
        <v>9179.5290000000005</v>
      </c>
      <c r="G121" s="13">
        <f>F121*E121</f>
        <v>128513.406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VLOOKUP($B123,IN_08_25!$B:$E,4,)</f>
        <v>113797.72869512626</v>
      </c>
      <c r="G123" s="17">
        <f>F123*E123</f>
        <v>5689.886434756314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2466206.2348935134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VLOOKUP($B129,IN_08_25!$B:$E,4,)</f>
        <v>18778.256163531318</v>
      </c>
      <c r="G129" s="13">
        <f>F129*E129</f>
        <v>213133.20745608045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VLOOKUP($B130,IN_08_25!$B:$E,4,)</f>
        <v>582.12109848067644</v>
      </c>
      <c r="G130" s="13">
        <f>F130*E130</f>
        <v>1103701.6027193626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VLOOKUP($B131,IN_08_25!$B:$E,4,)</f>
        <v>26625.74961392711</v>
      </c>
      <c r="G131" s="13">
        <f>F131*E131</f>
        <v>168274.73756001933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VLOOKUP($B133,IN_08_25!$B:$E,4,)</f>
        <v>9179.5290000000005</v>
      </c>
      <c r="G133" s="13">
        <f>F133*E133</f>
        <v>935577.59568000014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VLOOKUP($B135,IN_08_25!$B:$E,4,)</f>
        <v>113797.72869512626</v>
      </c>
      <c r="G135" s="17">
        <f>F135*E135</f>
        <v>45519.091478050512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4818554.3511488875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VLOOKUP($B141,IN_08_25!$B:$E,4,)</f>
        <v>18778.256163531318</v>
      </c>
      <c r="G141" s="13">
        <f>F141*E141</f>
        <v>2169264.1520111379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VLOOKUP($B142,IN_08_25!$B:$E,4,)</f>
        <v>11651.898323407702</v>
      </c>
      <c r="G142" s="13">
        <f>F142*E142</f>
        <v>260851.04776612823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VLOOKUP($B143,IN_08_25!$B:$E,4,)</f>
        <v>7672.8910991142875</v>
      </c>
      <c r="G143" s="13">
        <f>F143*E143</f>
        <v>1133899.8466271095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VLOOKUP($B144,IN_08_25!$B:$E,4,)</f>
        <v>582.12109848067644</v>
      </c>
      <c r="G144" s="13">
        <f>F144*E144</f>
        <v>36631.134364093523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VLOOKUP($B146,IN_08_25!$B:$E,4,)</f>
        <v>9179.5290000000005</v>
      </c>
      <c r="G146" s="13">
        <f>F146*E146</f>
        <v>1120269.7191600001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VLOOKUP($B148,IN_08_25!$B:$E,4,)</f>
        <v>113797.72869512626</v>
      </c>
      <c r="G148" s="17">
        <f>F148*E148</f>
        <v>97638.451220418327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52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85546875" style="9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1058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872241.01544708479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VLOOKUP($B9,IN_08_25!$B:$E,4,)</f>
        <v>11952.471179915003</v>
      </c>
      <c r="G9" s="13">
        <f>F9*E9</f>
        <v>68965.758708109555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VLOOKUP($B10,IN_08_25!$B:$E,4,)</f>
        <v>1955.5572074357096</v>
      </c>
      <c r="G10" s="13">
        <f>F10*E10</f>
        <v>57767.159907650865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VLOOKUP($B11,IN_08_25!$B:$E,4,)</f>
        <v>10430.499950201607</v>
      </c>
      <c r="G11" s="13">
        <f>F11*E11</f>
        <v>194007.29907374992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VLOOKUP($B12,IN_08_25!$B:$E,4,)</f>
        <v>7831.7062693454836</v>
      </c>
      <c r="G12" s="13">
        <f>F12*E12</f>
        <v>26079.58187692046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VLOOKUP($B13,IN_08_25!$B:$E,4,)</f>
        <v>86093.222576385015</v>
      </c>
      <c r="G13" s="13">
        <f>F13*E13</f>
        <v>86093.222576385015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VLOOKUP($B15,IN_08_25!$B:$E,4,)</f>
        <v>9179.5290000000005</v>
      </c>
      <c r="G15" s="13">
        <f>F15*E15</f>
        <v>422258.33400000003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VLOOKUP($B17,IN_08_25!$B:$E,4,)</f>
        <v>113797.72869512626</v>
      </c>
      <c r="G17" s="17">
        <f>F17*E17</f>
        <v>17069.659304268938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1064204.3006080932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VLOOKUP($B23,IN_08_25!$B:$E,4,)</f>
        <v>11920.328077693344</v>
      </c>
      <c r="G23" s="13">
        <f t="shared" ref="G23:G29" si="0">F23*E23</f>
        <v>57217.574772928048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VLOOKUP($B24,IN_08_25!$B:$E,4,)</f>
        <v>1955.5572074357096</v>
      </c>
      <c r="G24" s="13">
        <f t="shared" si="0"/>
        <v>55733.380411917722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VLOOKUP($B25,IN_08_25!$B:$E,4,)</f>
        <v>10430.499950201607</v>
      </c>
      <c r="G25" s="13">
        <f t="shared" si="0"/>
        <v>267020.79872516118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VLOOKUP($B26,IN_08_25!$B:$E,4,)</f>
        <v>60352.05837154849</v>
      </c>
      <c r="G26" s="13">
        <f t="shared" si="0"/>
        <v>60352.05837154849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VLOOKUP($B27,IN_08_25!$B:$E,4,)</f>
        <v>86093.222576385015</v>
      </c>
      <c r="G27" s="13">
        <f t="shared" si="0"/>
        <v>86093.222576385015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VLOOKUP($B28,IN_08_25!$B:$E,4,)</f>
        <v>7831.7062693454836</v>
      </c>
      <c r="G28" s="13">
        <f t="shared" si="0"/>
        <v>26079.58187692046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VLOOKUP($B29,IN_08_25!$B:$E,4,)</f>
        <v>11952.471179915003</v>
      </c>
      <c r="G29" s="13">
        <f t="shared" si="0"/>
        <v>68965.758708109555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VLOOKUP($B31,IN_08_25!$B:$E,4,)</f>
        <v>9179.5290000000005</v>
      </c>
      <c r="G31" s="13">
        <f>F31*E31</f>
        <v>422258.33400000003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VLOOKUP($B33,IN_08_25!$B:$E,4,)</f>
        <v>113797.72869512626</v>
      </c>
      <c r="G33" s="17">
        <f>F33*E33</f>
        <v>20483.591165122725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13583803.572081413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VLOOKUP($B39,IN_08_25!$B:$E,4,)</f>
        <v>11952.471179915003</v>
      </c>
      <c r="G39" s="13">
        <f t="shared" ref="G39:G44" si="1">F39*E39</f>
        <v>1236375.5713215878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VLOOKUP($B40,IN_08_25!$B:$E,4,)</f>
        <v>1955.5572074357096</v>
      </c>
      <c r="G40" s="13">
        <f t="shared" si="1"/>
        <v>718121.6732717487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VLOOKUP($B41,IN_08_25!$B:$E,4,)</f>
        <v>10430.499950201607</v>
      </c>
      <c r="G41" s="13">
        <f t="shared" si="1"/>
        <v>3383351.6993468455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VLOOKUP($B42,IN_08_25!$B:$E,4,)</f>
        <v>7831.7062693454836</v>
      </c>
      <c r="G42" s="13">
        <f t="shared" si="1"/>
        <v>1223257.6973278793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VLOOKUP($B43,IN_08_25!$B:$E,4,)</f>
        <v>11920.328077693344</v>
      </c>
      <c r="G43" s="13">
        <f t="shared" si="1"/>
        <v>840347.36849314766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VLOOKUP($B44,IN_08_25!$B:$E,4,)</f>
        <v>86093.222576385015</v>
      </c>
      <c r="G44" s="13">
        <f t="shared" si="1"/>
        <v>814786.25846290786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VLOOKUP($B46,IN_08_25!$B:$E,4,)</f>
        <v>9179.5290000000005</v>
      </c>
      <c r="G46" s="13">
        <f>F46*E46</f>
        <v>4951860.2009340003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VLOOKUP($B48,IN_08_25!$B:$E,4,)</f>
        <v>113797.72869512626</v>
      </c>
      <c r="G48" s="17">
        <f>F48*E48</f>
        <v>415703.10292329628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1070728.4235674387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VLOOKUP($B53,IN_08_25!$B:$E,4,)</f>
        <v>280028.73830871948</v>
      </c>
      <c r="G53" s="13">
        <f>F53*E53</f>
        <v>280028.73830871948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VLOOKUP($B54,IN_08_25!$B:$E,4,)</f>
        <v>357228.72365492245</v>
      </c>
      <c r="G54" s="13">
        <f>F54*E54</f>
        <v>357228.72365492245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VLOOKUP($B55,IN_08_25!$B:$E,4,)</f>
        <v>291750.40620574629</v>
      </c>
      <c r="G55" s="13">
        <f>F55*E55</f>
        <v>291750.40620574629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VLOOKUP($B57,IN_08_25!$B:$E,4,)</f>
        <v>9179.5290000000005</v>
      </c>
      <c r="G57" s="13">
        <f>F57*E57</f>
        <v>96201.463920000009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VLOOKUP($B59,IN_08_25!$B:$E,4,)</f>
        <v>113797.72869512626</v>
      </c>
      <c r="G59" s="17">
        <f>F59*E59</f>
        <v>45519.091478050512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2139484.633323337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VLOOKUP($B65,IN_08_25!$B:$E,4,)</f>
        <v>11920.328077693344</v>
      </c>
      <c r="G65" s="13">
        <f t="shared" ref="G65:G74" si="2">F65*E65</f>
        <v>57217.574772928048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VLOOKUP($B66,IN_08_25!$B:$E,4,)</f>
        <v>1955.5572074357096</v>
      </c>
      <c r="G66" s="13">
        <f t="shared" si="2"/>
        <v>55733.380411917722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VLOOKUP($B67,IN_08_25!$B:$E,4,)</f>
        <v>10430.499950201607</v>
      </c>
      <c r="G67" s="13">
        <f t="shared" si="2"/>
        <v>267020.79872516118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VLOOKUP($B68,IN_08_25!$B:$E,4,)</f>
        <v>60352.05837154849</v>
      </c>
      <c r="G68" s="13">
        <f t="shared" si="2"/>
        <v>60352.05837154849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VLOOKUP($B69,IN_08_25!$B:$E,4,)</f>
        <v>86093.222576385015</v>
      </c>
      <c r="G69" s="13">
        <f t="shared" si="2"/>
        <v>86093.222576385015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VLOOKUP($B70,IN_08_25!$B:$E,4,)</f>
        <v>7831.7062693454836</v>
      </c>
      <c r="G70" s="13">
        <f t="shared" si="2"/>
        <v>26079.58187692046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VLOOKUP($B71,IN_08_25!$B:$E,4,)</f>
        <v>11952.471179915003</v>
      </c>
      <c r="G71" s="13">
        <f t="shared" si="2"/>
        <v>68965.758708109555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VLOOKUP($B72,IN_08_25!$B:$E,4,)</f>
        <v>280028.73830871948</v>
      </c>
      <c r="G72" s="13">
        <f t="shared" si="2"/>
        <v>280028.73830871948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VLOOKUP($B73,IN_08_25!$B:$E,4,)</f>
        <v>357228.72365492245</v>
      </c>
      <c r="G73" s="13">
        <f t="shared" si="2"/>
        <v>357228.72365492245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VLOOKUP($B74,IN_08_25!$B:$E,4,)</f>
        <v>291750.40620574629</v>
      </c>
      <c r="G74" s="13">
        <f t="shared" si="2"/>
        <v>291750.40620574629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VLOOKUP($B76,IN_08_25!$B:$E,4,)</f>
        <v>9179.5290000000005</v>
      </c>
      <c r="G76" s="13">
        <f>F76*E76</f>
        <v>518459.79792000004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VLOOKUP($B78,IN_08_25!$B:$E,4,)</f>
        <v>113797.72869512626</v>
      </c>
      <c r="G78" s="17">
        <f>F78*E78</f>
        <v>70554.591790978287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09" t="str">
        <f>'PT ORGANISMOS'!A2</f>
        <v>Precios de AGOSTO 2025</v>
      </c>
      <c r="B2" s="309"/>
      <c r="C2" s="309"/>
      <c r="D2" s="309"/>
      <c r="E2" s="309"/>
      <c r="F2" s="309"/>
      <c r="G2"/>
    </row>
    <row r="3" spans="1:7" ht="30" customHeight="1" x14ac:dyDescent="0.25">
      <c r="A3" s="310" t="s">
        <v>1168</v>
      </c>
      <c r="B3" s="310"/>
      <c r="C3" s="310"/>
      <c r="D3" s="310"/>
      <c r="E3" s="310"/>
      <c r="F3" s="310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24977.195626000001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31658.993181999998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52818.018775999997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33934.947755902525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21555.802513484607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19378.174508902521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5287.4619319294197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1962.2846910051453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10416.100820315436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598253.66070637107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747477.16308773938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763996.57020037284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1281036.0458129712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1201514.9487785432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1117443.3752697359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1175881.7400406327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849911.85030133452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87710.562335565628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925873.96113044326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1052302.2551509673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1189296.6650707903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1501563.789233597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33658.169713992036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240101.01017722127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260538.68193638432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23299.751954066032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28138.866773159385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35355.667339767635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33735.368321625618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42445.7937227121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297948.17381778447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305884.59893192968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12865.407856023667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23335.076626573322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12601.154494565908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12920.679035156703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32725.247137727234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14803.735144036144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6922.4936733543482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46077.814782321308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30677.74459115904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17386.054993383092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30899.508544314474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19689.652828252907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27568.056438725154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56343.251571967812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124394.9692758567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79792.99138875978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70602.692896277338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70293.661151695749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57459.082147296176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181119.05636435471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90928.141074011524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57010.370756131284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43149.501207354144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61606.914508730217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43061.982588701867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83750.260527575418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19871.189303445939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35781.602050824542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4409.4453575740836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17245.904520688153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2445831.6498263502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1427502.6501043136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998112.91978943755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21466912.142117023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10649367.758701643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418906.9572206068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791765.05726698122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1210672.0144875881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3552164.3197284797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2004245.1832195856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13721906.256076004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1478014.328663327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1883112.7445131864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405098.41584985913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2466206.2348935134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4818554.3511488875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872241.01544708479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1064204.3006080932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2139484.633323337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13583803.572081413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1070728.4235674387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1860877.3683904156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23625804.766592503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1950546.7160915467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9349.4736208568793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2271.6209336152356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2368.7627594314245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12012.367249667173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6771.560307981249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10567.973283216579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13724.039794393975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37559.210586947796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5692.8429289215146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53747.544740494937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81353.056843760744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430936.37810024398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7630.054124048138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493824.13348059019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1647.0666245512625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816686.41345280968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263622.44253972865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997768.57385975856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677926.11298590712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76511.875712821435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68201.667925027898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21549578.953331295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116752.39965220014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93767.964864387148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52015.326380133098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49032447.650210179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5913607.6322686467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4734196.6199289374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23151260.423129927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46352.153084447236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45285.600546064605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64399.745839957148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11346.172779155173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3" t="s">
        <v>906</v>
      </c>
      <c r="B127" s="313"/>
      <c r="C127" s="314" t="s">
        <v>2020</v>
      </c>
      <c r="D127" s="314"/>
      <c r="E127" s="316" t="s">
        <v>921</v>
      </c>
      <c r="F127" s="316"/>
      <c r="G127" s="316"/>
    </row>
    <row r="128" spans="1:7" x14ac:dyDescent="0.25">
      <c r="A128" s="311" t="s">
        <v>43</v>
      </c>
      <c r="B128" s="312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5">
        <f>VLOOKUP($A128,Dolar!$B$8:$L$8,11,FALSE)</f>
        <v>1340.9999999999989</v>
      </c>
      <c r="G128" s="315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1782.9881084337571</v>
      </c>
      <c r="F135" s="222">
        <v>180</v>
      </c>
      <c r="G135" s="94">
        <f>VLOOKUP($F135,Flete!$O$6:$AA$47,13,FALSE)</f>
        <v>313.51743427253791</v>
      </c>
    </row>
    <row r="136" spans="1:7" x14ac:dyDescent="0.25">
      <c r="D136" s="200">
        <v>15</v>
      </c>
      <c r="E136" s="94">
        <f>VLOOKUP($D136,Flete!$O$6:$AA$47,13,FALSE)</f>
        <v>1341.3670296443383</v>
      </c>
      <c r="F136" s="222">
        <v>190</v>
      </c>
      <c r="G136" s="94">
        <f>VLOOKUP($F136,Flete!$O$6:$AA$47,13,FALSE)</f>
        <v>309.46469975129253</v>
      </c>
    </row>
    <row r="137" spans="1:7" x14ac:dyDescent="0.25">
      <c r="D137" s="200">
        <v>20</v>
      </c>
      <c r="E137" s="94">
        <f>VLOOKUP($D137,Flete!$O$6:$AA$47,13,FALSE)</f>
        <v>1120.5564902496292</v>
      </c>
      <c r="F137" s="222">
        <v>200</v>
      </c>
      <c r="G137" s="94">
        <f>VLOOKUP($F137,Flete!$O$6:$AA$47,13,FALSE)</f>
        <v>305.81723868217171</v>
      </c>
    </row>
    <row r="138" spans="1:7" x14ac:dyDescent="0.25">
      <c r="D138" s="200">
        <v>25</v>
      </c>
      <c r="E138" s="94">
        <f>VLOOKUP($D138,Flete!$O$6:$AA$47,13,FALSE)</f>
        <v>988.07016661280375</v>
      </c>
      <c r="F138" s="222">
        <v>210</v>
      </c>
      <c r="G138" s="94">
        <f>VLOOKUP($F138,Flete!$O$6:$AA$47,13,FALSE)</f>
        <v>302.51715485772905</v>
      </c>
    </row>
    <row r="139" spans="1:7" x14ac:dyDescent="0.25">
      <c r="D139" s="200">
        <v>30</v>
      </c>
      <c r="E139" s="94">
        <f>VLOOKUP($D139,Flete!$O$6:$AA$47,13,FALSE)</f>
        <v>899.7459508549199</v>
      </c>
      <c r="F139" s="222">
        <v>220</v>
      </c>
      <c r="G139" s="94">
        <f>VLOOKUP($F139,Flete!$O$6:$AA$47,13,FALSE)</f>
        <v>299.51707865369025</v>
      </c>
    </row>
    <row r="140" spans="1:7" x14ac:dyDescent="0.25">
      <c r="D140" s="200">
        <v>35</v>
      </c>
      <c r="E140" s="94">
        <f>VLOOKUP($D140,Flete!$O$6:$AA$47,13,FALSE)</f>
        <v>836.65722531357426</v>
      </c>
      <c r="F140" s="222">
        <v>230</v>
      </c>
      <c r="G140" s="94">
        <f>VLOOKUP($F140,Flete!$O$6:$AA$47,13,FALSE)</f>
        <v>296.77787864130698</v>
      </c>
    </row>
    <row r="141" spans="1:7" x14ac:dyDescent="0.25">
      <c r="D141" s="200">
        <v>40</v>
      </c>
      <c r="E141" s="94">
        <f>VLOOKUP($D141,Flete!$O$6:$AA$47,13,FALSE)</f>
        <v>789.34068115756509</v>
      </c>
      <c r="F141" s="222">
        <v>240</v>
      </c>
      <c r="G141" s="94">
        <f>VLOOKUP($F141,Flete!$O$6:$AA$47,13,FALSE)</f>
        <v>294.2669452966224</v>
      </c>
    </row>
    <row r="142" spans="1:7" x14ac:dyDescent="0.25">
      <c r="D142" s="200">
        <v>45</v>
      </c>
      <c r="E142" s="94">
        <f>VLOOKUP($D142,Flete!$O$6:$AA$47,13,FALSE)</f>
        <v>752.53892459178041</v>
      </c>
      <c r="F142" s="222">
        <v>250</v>
      </c>
      <c r="G142" s="94">
        <f>VLOOKUP($F142,Flete!$O$6:$AA$47,13,FALSE)</f>
        <v>291.95688661951249</v>
      </c>
    </row>
    <row r="143" spans="1:7" x14ac:dyDescent="0.25">
      <c r="D143" s="200">
        <v>50</v>
      </c>
      <c r="E143" s="94">
        <f>VLOOKUP($D143,Flete!$O$6:$AA$47,13,FALSE)</f>
        <v>723.09751933915254</v>
      </c>
      <c r="F143" s="222">
        <v>260</v>
      </c>
      <c r="G143" s="94">
        <f>VLOOKUP($F143,Flete!$O$6:$AA$47,13,FALSE)</f>
        <v>289.82452476371873</v>
      </c>
    </row>
    <row r="144" spans="1:7" x14ac:dyDescent="0.25">
      <c r="D144" s="200">
        <v>60</v>
      </c>
      <c r="E144" s="94">
        <f>VLOOKUP($D144,Flete!$O$6:$AA$47,13,FALSE)</f>
        <v>478.8480682706749</v>
      </c>
      <c r="F144" s="222">
        <v>280</v>
      </c>
      <c r="G144" s="94">
        <f>VLOOKUP($F144,Flete!$O$6:$AA$47,13,FALSE)</f>
        <v>286.01673573551574</v>
      </c>
    </row>
    <row r="145" spans="4:7" x14ac:dyDescent="0.25">
      <c r="D145" s="200">
        <v>70</v>
      </c>
      <c r="E145" s="94">
        <f>VLOOKUP($D145,Flete!$O$6:$AA$47,13,FALSE)</f>
        <v>444.83591554492574</v>
      </c>
      <c r="F145" s="222">
        <v>300</v>
      </c>
      <c r="G145" s="94">
        <f>VLOOKUP($F145,Flete!$O$6:$AA$47,13,FALSE)</f>
        <v>282.71665191107303</v>
      </c>
    </row>
    <row r="146" spans="4:7" x14ac:dyDescent="0.25">
      <c r="D146" s="200">
        <v>80</v>
      </c>
      <c r="E146" s="94">
        <f>VLOOKUP($D146,Flete!$O$6:$AA$47,13,FALSE)</f>
        <v>419.32680100061378</v>
      </c>
      <c r="F146" s="222">
        <v>320</v>
      </c>
      <c r="G146" s="94">
        <f>VLOOKUP($F146,Flete!$O$6:$AA$47,13,FALSE)</f>
        <v>279.8290785646858</v>
      </c>
    </row>
    <row r="147" spans="4:7" x14ac:dyDescent="0.25">
      <c r="D147" s="200">
        <v>90</v>
      </c>
      <c r="E147" s="94">
        <f>VLOOKUP($D147,Flete!$O$6:$AA$47,13,FALSE)</f>
        <v>399.48637857726004</v>
      </c>
      <c r="F147" s="222">
        <v>340</v>
      </c>
      <c r="G147" s="94">
        <f>VLOOKUP($F147,Flete!$O$6:$AA$47,13,FALSE)</f>
        <v>277.28121972963817</v>
      </c>
    </row>
    <row r="148" spans="4:7" x14ac:dyDescent="0.25">
      <c r="D148" s="200">
        <v>100</v>
      </c>
      <c r="E148" s="94">
        <f>VLOOKUP($D148,Flete!$O$6:$AA$47,13,FALSE)</f>
        <v>383.61404063857719</v>
      </c>
      <c r="F148" s="222">
        <v>360</v>
      </c>
      <c r="G148" s="94">
        <f>VLOOKUP($F148,Flete!$O$6:$AA$47,13,FALSE)</f>
        <v>275.01645632070688</v>
      </c>
    </row>
    <row r="149" spans="4:7" x14ac:dyDescent="0.25">
      <c r="D149" s="200">
        <v>110</v>
      </c>
      <c r="E149" s="94">
        <f>VLOOKUP($D149,Flete!$O$6:$AA$47,13,FALSE)</f>
        <v>370.6275823251093</v>
      </c>
      <c r="F149" s="222">
        <v>380</v>
      </c>
      <c r="G149" s="94">
        <f>VLOOKUP($F149,Flete!$O$6:$AA$47,13,FALSE)</f>
        <v>272.99008906008413</v>
      </c>
    </row>
    <row r="150" spans="4:7" x14ac:dyDescent="0.25">
      <c r="D150" s="200">
        <v>120</v>
      </c>
      <c r="E150" s="94">
        <f>VLOOKUP($D150,Flete!$O$6:$AA$47,13,FALSE)</f>
        <v>359.80553373055267</v>
      </c>
      <c r="F150" s="222">
        <v>400</v>
      </c>
      <c r="G150" s="94">
        <f>VLOOKUP($F150,Flete!$O$6:$AA$47,13,FALSE)</f>
        <v>271.16635852552372</v>
      </c>
    </row>
    <row r="151" spans="4:7" x14ac:dyDescent="0.25">
      <c r="D151" s="200">
        <v>130</v>
      </c>
      <c r="E151" s="94">
        <f>VLOOKUP($D151,Flete!$O$6:$AA$47,13,FALSE)</f>
        <v>350.64841568900488</v>
      </c>
      <c r="F151" s="222">
        <v>420</v>
      </c>
      <c r="G151" s="94">
        <f>VLOOKUP($F151,Flete!$O$6:$AA$47,13,FALSE)</f>
        <v>269.51631661330242</v>
      </c>
    </row>
    <row r="152" spans="4:7" x14ac:dyDescent="0.25">
      <c r="D152" s="200">
        <v>140</v>
      </c>
      <c r="E152" s="94">
        <f>VLOOKUP($D152,Flete!$O$6:$AA$47,13,FALSE)</f>
        <v>342.79945736767803</v>
      </c>
      <c r="F152" s="222">
        <v>440</v>
      </c>
      <c r="G152" s="94">
        <f>VLOOKUP($F152,Flete!$O$6:$AA$47,13,FALSE)</f>
        <v>268.01627851128302</v>
      </c>
    </row>
    <row r="153" spans="4:7" x14ac:dyDescent="0.25">
      <c r="D153" s="200">
        <v>150</v>
      </c>
      <c r="E153" s="94">
        <f>VLOOKUP($D153,Flete!$O$6:$AA$47,13,FALSE)</f>
        <v>328.91782545327032</v>
      </c>
      <c r="F153" s="222">
        <v>460</v>
      </c>
      <c r="G153" s="94">
        <f>VLOOKUP($F153,Flete!$O$6:$AA$47,13,FALSE)</f>
        <v>266.64667850509136</v>
      </c>
    </row>
    <row r="154" spans="4:7" x14ac:dyDescent="0.25">
      <c r="D154" s="200">
        <v>160</v>
      </c>
      <c r="E154" s="94">
        <f>VLOOKUP($D154,Flete!$O$6:$AA$47,13,FALSE)</f>
        <v>323.14267876049576</v>
      </c>
      <c r="F154" s="222">
        <v>480</v>
      </c>
      <c r="G154" s="94">
        <f>VLOOKUP($F154,Flete!$O$6:$AA$47,13,FALSE)</f>
        <v>265.39121183274909</v>
      </c>
    </row>
    <row r="155" spans="4:7" x14ac:dyDescent="0.25">
      <c r="D155" s="201">
        <v>170</v>
      </c>
      <c r="E155" s="95">
        <f>VLOOKUP($D155,Flete!$O$6:$AA$47,13,FALSE)</f>
        <v>318.04696109040043</v>
      </c>
      <c r="F155" s="223">
        <v>500</v>
      </c>
      <c r="G155" s="95">
        <f>VLOOKUP($F155,Flete!$O$6:$AA$47,13,FALSE)</f>
        <v>264.23618249419411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25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1069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1860877.3683904156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VLOOKUP($B9,IN_08_25!$B:$E,4,)</f>
        <v>13171.794495049708</v>
      </c>
      <c r="G9" s="13">
        <f>F9*E9</f>
        <v>839306.74522456736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VLOOKUP($B10,IN_08_25!$B:$E,4,)</f>
        <v>956.16581950588022</v>
      </c>
      <c r="G10" s="13">
        <f>F10*E10</f>
        <v>51011.446470638708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VLOOKUP($B11,IN_08_25!$B:$E,4,)</f>
        <v>5631.8258591522163</v>
      </c>
      <c r="G11" s="13">
        <f>F11*E11</f>
        <v>77324.969046159938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VLOOKUP($B12,IN_08_25!$B:$E,4,)</f>
        <v>8525.3054994185823</v>
      </c>
      <c r="G12" s="13">
        <f>F12*E12</f>
        <v>41773.996947151056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VLOOKUP($B13,IN_08_25!$B:$E,4,)</f>
        <v>2827.9781649538959</v>
      </c>
      <c r="G13" s="13">
        <f>F13*E13</f>
        <v>375414.10139762965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VLOOKUP($B15,IN_08_25!$B:$E,4,)</f>
        <v>9179.5290000000005</v>
      </c>
      <c r="G15" s="13">
        <f>F15*E15</f>
        <v>458976.45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VLOOKUP($B17,IN_08_25!$B:$E,4,)</f>
        <v>113797.72869512626</v>
      </c>
      <c r="G17" s="17">
        <f>F17*E17</f>
        <v>17069.659304268938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23625804.766592503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VLOOKUP($B23,IN_08_25!$B:$E,4,)</f>
        <v>13171.794495049708</v>
      </c>
      <c r="G23" s="13">
        <f t="shared" ref="G23:G28" si="0">F23*E23</f>
        <v>6225253.514250393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VLOOKUP($B24,IN_08_25!$B:$E,4,)</f>
        <v>956.16581950588022</v>
      </c>
      <c r="G24" s="13">
        <f t="shared" si="0"/>
        <v>551068.95908746298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VLOOKUP($B25,IN_08_25!$B:$E,4,)</f>
        <v>2290604.9431238039</v>
      </c>
      <c r="G25" s="13">
        <f t="shared" si="0"/>
        <v>3990233.8109216667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VLOOKUP($B26,IN_08_25!$B:$E,4,)</f>
        <v>5631.8258591522163</v>
      </c>
      <c r="G26" s="13">
        <f t="shared" si="0"/>
        <v>827033.62741650292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VLOOKUP($B27,IN_08_25!$B:$E,4,)</f>
        <v>8525.3054994185823</v>
      </c>
      <c r="G27" s="13">
        <f t="shared" si="0"/>
        <v>3180109.4573931196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VLOOKUP($B28,IN_08_25!$B:$E,4,)</f>
        <v>2827.9781649538959</v>
      </c>
      <c r="G28" s="13">
        <f t="shared" si="0"/>
        <v>5888769.6323376205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VLOOKUP($B30,IN_08_25!$B:$E,4,)</f>
        <v>9179.5290000000005</v>
      </c>
      <c r="G30" s="13">
        <f>F30*E30</f>
        <v>2765782.908171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VLOOKUP($B32,IN_08_25!$B:$E,4,)</f>
        <v>113797.72869512626</v>
      </c>
      <c r="G32" s="17">
        <f>F32*E32</f>
        <v>197552.85701473919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1950546.7160915467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VLOOKUP($B38,IN_08_25!$B:$E,4,)</f>
        <v>131403.17530103005</v>
      </c>
      <c r="G38" s="13">
        <f t="shared" ref="G38:G44" si="1">F38*E38</f>
        <v>131403.17530103005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VLOOKUP($B39,IN_08_25!$B:$E,4,)</f>
        <v>28962.134120417169</v>
      </c>
      <c r="G39" s="13">
        <f t="shared" si="1"/>
        <v>104263.68283350181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VLOOKUP($B40,IN_08_25!$B:$E,4,)</f>
        <v>956.16581950588022</v>
      </c>
      <c r="G40" s="13">
        <f t="shared" si="1"/>
        <v>42071.296058258733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VLOOKUP($B41,IN_08_25!$B:$E,4,)</f>
        <v>13171.794495049708</v>
      </c>
      <c r="G41" s="13">
        <f t="shared" si="1"/>
        <v>434669.21833664033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VLOOKUP($B42,IN_08_25!$B:$E,4,)</f>
        <v>5631.8258591522163</v>
      </c>
      <c r="G42" s="13">
        <f t="shared" si="1"/>
        <v>120295.80035149133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VLOOKUP($B43,IN_08_25!$B:$E,4,)</f>
        <v>8525.3054994185823</v>
      </c>
      <c r="G43" s="13">
        <f t="shared" si="1"/>
        <v>216457.5066302378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VLOOKUP($B44,IN_08_25!$B:$E,4,)</f>
        <v>2827.9781649538959</v>
      </c>
      <c r="G44" s="13">
        <f t="shared" si="1"/>
        <v>493086.27284136135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VLOOKUP($B46,IN_08_25!$B:$E,4,)</f>
        <v>9179.5290000000005</v>
      </c>
      <c r="G46" s="13">
        <f>F46*E46</f>
        <v>385540.21799999999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VLOOKUP($B48,IN_08_25!$B:$E,4,)</f>
        <v>113797.72869512626</v>
      </c>
      <c r="G48" s="17">
        <f>F48*E48</f>
        <v>22759.545739025256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52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1076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9349.4736208568793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VLOOKUP($B9,IN_08_25!$B:$E,4,)</f>
        <v>149003.36820594684</v>
      </c>
      <c r="G9" s="13">
        <f>F9*E9</f>
        <v>1862.5421025743356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VLOOKUP($B10,IN_08_25!$B:$E,4,)</f>
        <v>6797.5392035203549</v>
      </c>
      <c r="G10" s="13">
        <f>F10*E10</f>
        <v>455.43512663586381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VLOOKUP($B11,IN_08_25!$B:$E,4,)</f>
        <v>8480.9980841293855</v>
      </c>
      <c r="G11" s="13">
        <f>F11*E11</f>
        <v>2883.5393486039911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VLOOKUP($B13,IN_08_25!$B:$E,4,)</f>
        <v>7954.5208999999995</v>
      </c>
      <c r="G13" s="13">
        <f>F13*E13</f>
        <v>3977.2604499999998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VLOOKUP($B15,IN_08_25!$B:$E,4,)</f>
        <v>113797.72869512626</v>
      </c>
      <c r="G15" s="17">
        <f>F15*E15</f>
        <v>170.69659304268941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2271.6209336152356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VLOOKUP($B21,IN_08_25!$B:$E,4,)</f>
        <v>6797.5392035203549</v>
      </c>
      <c r="G21" s="13">
        <f>F21*E21</f>
        <v>135.95078407040711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VLOOKUP($B22,IN_08_25!$B:$E,4,)</f>
        <v>300.47020065755157</v>
      </c>
      <c r="G22" s="13">
        <f>F22*E22</f>
        <v>90.141060197265475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VLOOKUP($B24,IN_08_25!$B:$E,4,)</f>
        <v>7954.5208999999995</v>
      </c>
      <c r="G24" s="13">
        <f>F24*E24</f>
        <v>1988.6302249999999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VLOOKUP($B26,IN_08_25!$B:$E,4,)</f>
        <v>113797.72869512626</v>
      </c>
      <c r="G26" s="17">
        <f>F26*E26</f>
        <v>56.898864347563133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2368.7627594314245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VLOOKUP($B32,IN_08_25!$B:$E,4,)</f>
        <v>6797.5392035203549</v>
      </c>
      <c r="G32" s="13">
        <f>F32*E32</f>
        <v>135.95078407040711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VLOOKUP($B33,IN_08_25!$B:$E,4,)</f>
        <v>2497.1051468460596</v>
      </c>
      <c r="G33" s="13">
        <f>F33*E33</f>
        <v>187.28288601345446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VLOOKUP($B35,IN_08_25!$B:$E,4,)</f>
        <v>7954.5208999999995</v>
      </c>
      <c r="G35" s="13">
        <f>F35*E35</f>
        <v>1988.6302249999999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VLOOKUP($B37,IN_08_25!$B:$E,4,)</f>
        <v>113797.72869512626</v>
      </c>
      <c r="G37" s="17">
        <f>F37*E37</f>
        <v>56.898864347563133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12012.367249667173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VLOOKUP($B43,IN_08_25!$B:$E,4,)</f>
        <v>94707.989587651784</v>
      </c>
      <c r="G43" s="13">
        <f>F43*E43</f>
        <v>4735.3994793825896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VLOOKUP($B44,IN_08_25!$B:$E,4,)</f>
        <v>38131.332660579552</v>
      </c>
      <c r="G44" s="13">
        <f>F44*E44</f>
        <v>953.28331651448889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VLOOKUP($B45,IN_08_25!$B:$E,4,)</f>
        <v>13019.83213798422</v>
      </c>
      <c r="G45" s="13">
        <f>F45*E45</f>
        <v>130.19832137984221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VLOOKUP($B47,IN_08_25!$B:$E,4,)</f>
        <v>7954.5208999999995</v>
      </c>
      <c r="G47" s="13">
        <f>F47*E47</f>
        <v>5965.8906749999996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VLOOKUP($B49,IN_08_25!$B:$E,4,)</f>
        <v>113797.72869512626</v>
      </c>
      <c r="G49" s="17">
        <f>F49*E49</f>
        <v>227.59545739025253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6771.560307981249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VLOOKUP($B53,IN_08_25!$B:$E,4,)</f>
        <v>2978.7875890285845</v>
      </c>
      <c r="G53" s="13">
        <f>F53*E53</f>
        <v>178.72725534171508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VLOOKUP($B54,IN_08_25!$B:$E,4,)</f>
        <v>13019.83213798422</v>
      </c>
      <c r="G54" s="13">
        <f>F54*E54</f>
        <v>2603.9664275968444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VLOOKUP($B56,IN_08_25!$B:$E,4,)</f>
        <v>7954.5208999999995</v>
      </c>
      <c r="G56" s="13">
        <f>F56*E56</f>
        <v>3818.1700319999995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VLOOKUP($B58,IN_08_25!$B:$E,4,)</f>
        <v>113797.72869512626</v>
      </c>
      <c r="G58" s="17">
        <f>F58*E58</f>
        <v>170.69659304268941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10567.973283216579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VLOOKUP($B64,IN_08_25!$B:$E,4,)</f>
        <v>2978.7875890285845</v>
      </c>
      <c r="G64" s="13">
        <f>F64*E64</f>
        <v>178.72725534171508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VLOOKUP($B65,IN_08_25!$B:$E,4,)</f>
        <v>38131.332660579552</v>
      </c>
      <c r="G65" s="13">
        <f>F65*E65</f>
        <v>1448.9906411020229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VLOOKUP($B66,IN_08_25!$B:$E,4,)</f>
        <v>94707.989587651784</v>
      </c>
      <c r="G66" s="13">
        <f>F66*E66</f>
        <v>4735.3994793825896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VLOOKUP($B68,IN_08_25!$B:$E,4,)</f>
        <v>7954.5208999999995</v>
      </c>
      <c r="G68" s="13">
        <f>F68*E68</f>
        <v>3977.2604499999998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VLOOKUP($B70,IN_08_25!$B:$E,4,)</f>
        <v>113797.72869512626</v>
      </c>
      <c r="G70" s="17">
        <f>F70*E70</f>
        <v>227.59545739025253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13724.039794393975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VLOOKUP($B76,IN_08_25!$B:$E,4,)</f>
        <v>17952.881490976961</v>
      </c>
      <c r="G76" s="13">
        <f>F76*E76</f>
        <v>8976.4407454884804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VLOOKUP($B77,IN_08_25!$B:$E,4,)</f>
        <v>2978.7875890285845</v>
      </c>
      <c r="G77" s="13">
        <f>F77*E77</f>
        <v>428.94541282011613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VLOOKUP($B79,IN_08_25!$B:$E,4,)</f>
        <v>7954.5208999999995</v>
      </c>
      <c r="G79" s="13">
        <f>F79*E79</f>
        <v>3977.2604499999998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VLOOKUP($B81,IN_08_25!$B:$E,4,)</f>
        <v>113797.72869512626</v>
      </c>
      <c r="G81" s="17">
        <f>F81*E81</f>
        <v>341.39318608537883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37559.210586947796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VLOOKUP($B9,IN_08_25!$B:$E,4,)</f>
        <v>28194.9425589979</v>
      </c>
      <c r="G9" s="13">
        <f>F9*E9</f>
        <v>29604.689686947797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VLOOKUP($B11,IN_08_25!$B:$E,4,)</f>
        <v>7954.5208999999995</v>
      </c>
      <c r="G11" s="17">
        <f>F11*E11</f>
        <v>7954.5208999999995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88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1094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5692.8429289215146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VLOOKUP($B9,IN_08_25!$B:$E,4,)</f>
        <v>220991.14751366977</v>
      </c>
      <c r="G9" s="13">
        <f>F9*E9</f>
        <v>1812.1274096120919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VLOOKUP($B10,IN_08_25!$B:$E,4,)</f>
        <v>3220.7762805431989</v>
      </c>
      <c r="G10" s="13">
        <f>F10*E10</f>
        <v>225.45433963802395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VLOOKUP($B11,IN_08_25!$B:$E,4,)</f>
        <v>15436.799387729918</v>
      </c>
      <c r="G11" s="13">
        <f>F11*E11</f>
        <v>1268.9049096713991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VLOOKUP($B13,IN_08_25!$B:$E,4,)</f>
        <v>7954.5208999999995</v>
      </c>
      <c r="G13" s="17">
        <f>F13*E13</f>
        <v>2386.3562699999998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53747.544740494937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VLOOKUP($B19,IN_08_25!$B:$E,4,)</f>
        <v>582.12109848067644</v>
      </c>
      <c r="G19" s="13">
        <f>F19*E19</f>
        <v>27243.267408895659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VLOOKUP($B20,IN_08_25!$B:$E,4,)</f>
        <v>4348.6216193392474</v>
      </c>
      <c r="G20" s="13">
        <f>F20*E20</f>
        <v>1739.4486477356991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VLOOKUP($B21,IN_08_25!$B:$E,4,)</f>
        <v>26625.74961392711</v>
      </c>
      <c r="G21" s="13">
        <f>F21*E21</f>
        <v>2492.1701638635777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VLOOKUP($B23,IN_08_25!$B:$E,4,)</f>
        <v>7954.5208999999995</v>
      </c>
      <c r="G23" s="17">
        <f>F23*E23</f>
        <v>22272.658519999997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81353.056843760744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VLOOKUP($B29,IN_08_25!$B:$E,4,)</f>
        <v>582.12109848067644</v>
      </c>
      <c r="G29" s="13">
        <f t="shared" ref="G29:G38" si="0">F29*E29</f>
        <v>21346.380681286406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VLOOKUP($B30,IN_08_25!$B:$E,4,)</f>
        <v>20691.453197295665</v>
      </c>
      <c r="G30" s="13">
        <f t="shared" si="0"/>
        <v>2131.2196793214534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VLOOKUP($B31,IN_08_25!$B:$E,4,)</f>
        <v>16698.352423665383</v>
      </c>
      <c r="G31" s="13">
        <f t="shared" si="0"/>
        <v>1469.4550132825536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VLOOKUP($B32,IN_08_25!$B:$E,4,)</f>
        <v>19806.300916813394</v>
      </c>
      <c r="G32" s="13">
        <f t="shared" si="0"/>
        <v>19806.300916813394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VLOOKUP($B33,IN_08_25!$B:$E,4,)</f>
        <v>344.67454388195807</v>
      </c>
      <c r="G33" s="13">
        <f t="shared" si="0"/>
        <v>689.34908776391615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VLOOKUP($B34,IN_08_25!$B:$E,4,)</f>
        <v>220991.14751366977</v>
      </c>
      <c r="G34" s="13">
        <f t="shared" si="0"/>
        <v>1325.9468850820188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VLOOKUP($B35,IN_08_25!$B:$E,4,)</f>
        <v>1561.0448030021057</v>
      </c>
      <c r="G35" s="13">
        <f t="shared" si="0"/>
        <v>1561.0448030021057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VLOOKUP($B36,IN_08_25!$B:$E,4,)</f>
        <v>1693.956404545746</v>
      </c>
      <c r="G36" s="13">
        <f t="shared" si="0"/>
        <v>1693.956404545746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VLOOKUP($B37,IN_08_25!$B:$E,4,)</f>
        <v>38858.997771138493</v>
      </c>
      <c r="G37" s="13">
        <f t="shared" si="0"/>
        <v>505.16697102480038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VLOOKUP($B38,IN_08_25!$B:$E,4,)</f>
        <v>22629.483523347677</v>
      </c>
      <c r="G38" s="13">
        <f t="shared" si="0"/>
        <v>7467.7295627047333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VLOOKUP($B40,IN_08_25!$B:$E,4,)</f>
        <v>7954.5208999999995</v>
      </c>
      <c r="G40" s="13">
        <f>F40*E40</f>
        <v>21477.206429999998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VLOOKUP($B42,IN_08_25!$B:$E,4,)</f>
        <v>187930.04089336086</v>
      </c>
      <c r="G42" s="17">
        <f>F42*E42</f>
        <v>1879.3004089336087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430936.37810024398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VLOOKUP($B48,IN_08_25!$B:$E,4,)</f>
        <v>115729.55852555012</v>
      </c>
      <c r="G48" s="13">
        <f>F48*E48</f>
        <v>115729.55852555012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VLOOKUP($B49,IN_08_25!$B:$E,4,)</f>
        <v>225252.80809079955</v>
      </c>
      <c r="G49" s="13">
        <f>F49*E49</f>
        <v>270303.36970895942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VLOOKUP($B51,IN_08_25!$B:$E,4,)</f>
        <v>7954.5208999999995</v>
      </c>
      <c r="G51" s="13">
        <f>F51*E51</f>
        <v>37386.248229999997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VLOOKUP($B53,IN_08_25!$B:$E,4,)</f>
        <v>187930.04089336086</v>
      </c>
      <c r="G53" s="17">
        <f>F53*E53</f>
        <v>7517.2016357344346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7630.054124048138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VLOOKUP($B57,IN_08_25!$B:$E,4,)</f>
        <v>2072.7614361272385</v>
      </c>
      <c r="G57" s="13">
        <f>F57*E57</f>
        <v>1036.3807180636193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VLOOKUP($B58,IN_08_25!$B:$E,4,)</f>
        <v>2616.4129559845187</v>
      </c>
      <c r="G58" s="13">
        <f>F58*E58</f>
        <v>2616.4129559845187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VLOOKUP($B60,IN_08_25!$B:$E,4,)</f>
        <v>7954.5208999999995</v>
      </c>
      <c r="G60" s="17">
        <f>F60*E60</f>
        <v>3977.2604499999998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493824.13348059019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VLOOKUP($B66,IN_08_25!$B:$E,4,)</f>
        <v>13354.456734723241</v>
      </c>
      <c r="G66" s="13">
        <f>F66*E66</f>
        <v>454051.52898059017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VLOOKUP($B68,IN_08_25!$B:$E,4,)</f>
        <v>7954.5208999999995</v>
      </c>
      <c r="G68" s="17">
        <f>F68*E68</f>
        <v>39772.604500000001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1647.0666245512625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VLOOKUP($B74,IN_08_25!$B:$E,4,)</f>
        <v>7954.5208999999995</v>
      </c>
      <c r="G74" s="13">
        <f>F74*E74</f>
        <v>509.08933759999996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VLOOKUP($B76,IN_08_25!$B:$E,4,)</f>
        <v>113797.72869512626</v>
      </c>
      <c r="G76" s="17">
        <f>F76*E76</f>
        <v>1137.9772869512626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816686.41345280968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VLOOKUP($B82,IN_08_25!$B:$E,4,)</f>
        <v>10844.211940298506</v>
      </c>
      <c r="G82" s="13">
        <f>F82*E82</f>
        <v>20664.730273432833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VLOOKUP($B83,IN_08_25!$B:$E,4,)</f>
        <v>4435.0003105382457</v>
      </c>
      <c r="G83" s="13">
        <f>F83*E83</f>
        <v>159660.01117937686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VLOOKUP($B85,IN_08_25!$B:$E,4,)</f>
        <v>7954.5208999999995</v>
      </c>
      <c r="G85" s="17">
        <f>F85*E85</f>
        <v>636361.67200000002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263622.44253972865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VLOOKUP($B90,IN_08_25!$B:$E,4,)</f>
        <v>582.12109848067644</v>
      </c>
      <c r="G90" s="13">
        <f>F90*E90</f>
        <v>203742.38446823676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VLOOKUP($B91,IN_08_25!$B:$E,4,)</f>
        <v>16698.352423665383</v>
      </c>
      <c r="G91" s="13">
        <f>F91*E91</f>
        <v>10853.929075382499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VLOOKUP($B92,IN_08_25!$B:$E,4,)</f>
        <v>20691.453197295665</v>
      </c>
      <c r="G92" s="13">
        <f>F92*E92</f>
        <v>13449.444578242183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VLOOKUP($B94,IN_08_25!$B:$E,4,)</f>
        <v>7954.5208999999995</v>
      </c>
      <c r="G94" s="13">
        <f>F94*E94</f>
        <v>31818.083599999998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VLOOKUP($B96,IN_08_25!$B:$E,4,)</f>
        <v>187930.04089336086</v>
      </c>
      <c r="G96" s="17">
        <f>F96*E96</f>
        <v>3758.6008178672173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997768.57385975856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VLOOKUP($B102,IN_08_25!$B:$E,4,)</f>
        <v>247218.60068882295</v>
      </c>
      <c r="G102" s="13">
        <f>F102*E102</f>
        <v>988874.40275529178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VLOOKUP($B104,IN_08_25!$B:$E,4,)</f>
        <v>7954.5208999999995</v>
      </c>
      <c r="G104" s="13">
        <f>F104*E104</f>
        <v>7954.5208999999995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VLOOKUP($B106,IN_08_25!$B:$E,4,)</f>
        <v>187930.04089336086</v>
      </c>
      <c r="G106" s="17">
        <f>F106*E106</f>
        <v>939.65020446680433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677926.11298590712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VLOOKUP($B112,IN_08_25!$B:$E,4,)</f>
        <v>115729.55852555012</v>
      </c>
      <c r="G112" s="13">
        <f>F112*E112</f>
        <v>115729.55852555012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VLOOKUP($B113,IN_08_25!$B:$E,4,)</f>
        <v>431077.58716218546</v>
      </c>
      <c r="G113" s="13">
        <f>F113*E113</f>
        <v>517293.10459462251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VLOOKUP($B115,IN_08_25!$B:$E,4,)</f>
        <v>7954.5208999999995</v>
      </c>
      <c r="G115" s="13">
        <f>F115*E115</f>
        <v>37386.248229999997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VLOOKUP($B117,IN_08_25!$B:$E,4,)</f>
        <v>187930.04089336086</v>
      </c>
      <c r="G117" s="17">
        <f>F117*E117</f>
        <v>7517.2016357344346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6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1116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76511.875712821435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VLOOKUP($B9,IN_08_25!$B:$E,4,)</f>
        <v>10035.091292752953</v>
      </c>
      <c r="G9" s="13">
        <f t="shared" ref="G9:G16" si="0">F9*E9</f>
        <v>39678.750971545182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VLOOKUP($B10,IN_08_25!$B:$E,4,)</f>
        <v>18654.584488820179</v>
      </c>
      <c r="G10" s="13">
        <f t="shared" si="0"/>
        <v>2648.9509974124653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VLOOKUP($B11,IN_08_25!$B:$E,4,)</f>
        <v>471445.72718280292</v>
      </c>
      <c r="G11" s="13">
        <f t="shared" si="0"/>
        <v>4714.4572718280297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VLOOKUP($B12,IN_08_25!$B:$E,4,)</f>
        <v>2593.3738638543005</v>
      </c>
      <c r="G12" s="13">
        <f t="shared" si="0"/>
        <v>5705.4225004794616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VLOOKUP($B13,IN_08_25!$B:$E,4,)</f>
        <v>21895.357994785154</v>
      </c>
      <c r="G13" s="13">
        <f t="shared" si="0"/>
        <v>153.26750596349609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VLOOKUP($B14,IN_08_25!$B:$E,4,)</f>
        <v>582.12109848067644</v>
      </c>
      <c r="G14" s="13">
        <f t="shared" si="0"/>
        <v>633.92987624545663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VLOOKUP($B15,IN_08_25!$B:$E,4,)</f>
        <v>24656.526496401013</v>
      </c>
      <c r="G15" s="13">
        <f t="shared" si="0"/>
        <v>172.59568547480708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VLOOKUP($B16,IN_08_25!$B:$E,4,)</f>
        <v>4348.6216193392474</v>
      </c>
      <c r="G16" s="13">
        <f t="shared" si="0"/>
        <v>234.82556744431935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VLOOKUP($B18,IN_08_25!$B:$E,4,)</f>
        <v>9179.5290000000005</v>
      </c>
      <c r="G18" s="13">
        <f>F18*E18</f>
        <v>8197.3193970000011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VLOOKUP($B20,IN_08_25!$B:$E,4,)</f>
        <v>146656.69325947156</v>
      </c>
      <c r="G20" s="17">
        <f>F20*E20</f>
        <v>14372.355939428213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68201.667925027898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VLOOKUP($B26,IN_08_25!$B:$E,4,)</f>
        <v>10035.091292752953</v>
      </c>
      <c r="G26" s="13">
        <f t="shared" ref="G26:G31" si="1">F26*E26</f>
        <v>39678.750971545182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VLOOKUP($B27,IN_08_25!$B:$E,4,)</f>
        <v>18654.584488820179</v>
      </c>
      <c r="G27" s="13">
        <f t="shared" si="1"/>
        <v>2648.9509974124653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VLOOKUP($B28,IN_08_25!$B:$E,4,)</f>
        <v>471445.72718280292</v>
      </c>
      <c r="G28" s="13">
        <f t="shared" si="1"/>
        <v>2262.939490477454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VLOOKUP($B29,IN_08_25!$B:$E,4,)</f>
        <v>582.12109848067644</v>
      </c>
      <c r="G29" s="13">
        <f t="shared" si="1"/>
        <v>633.92987624545663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VLOOKUP($B30,IN_08_25!$B:$E,4,)</f>
        <v>24656.526496401013</v>
      </c>
      <c r="G30" s="13">
        <f t="shared" si="1"/>
        <v>172.59568547480708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VLOOKUP($B31,IN_08_25!$B:$E,4,)</f>
        <v>4348.6216193392474</v>
      </c>
      <c r="G31" s="13">
        <f t="shared" si="1"/>
        <v>234.82556744431935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VLOOKUP($B33,IN_08_25!$B:$E,4,)</f>
        <v>9179.5290000000005</v>
      </c>
      <c r="G33" s="13">
        <f>F33*E33</f>
        <v>8197.3193970000011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VLOOKUP($B35,IN_08_25!$B:$E,4,)</f>
        <v>146656.69325947156</v>
      </c>
      <c r="G35" s="17">
        <f>F35*E35</f>
        <v>14372.355939428213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21549578.953331295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VLOOKUP($B42,IN_08_25!$B:$E,4,)</f>
        <v>3925492.5993158715</v>
      </c>
      <c r="G42" s="13">
        <f t="shared" ref="G42:G47" si="2">F42*E42</f>
        <v>3925492.5993158715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VLOOKUP($B43,IN_08_25!$B:$E,4,)</f>
        <v>4038722.9315407816</v>
      </c>
      <c r="G43" s="13">
        <f t="shared" si="2"/>
        <v>4038722.9315407816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VLOOKUP($B44,IN_08_25!$B:$E,4,)</f>
        <v>3717550.0857289205</v>
      </c>
      <c r="G44" s="13">
        <f t="shared" si="2"/>
        <v>3717550.0857289205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VLOOKUP($B45,IN_08_25!$B:$E,4,)</f>
        <v>431763.10596095817</v>
      </c>
      <c r="G45" s="13">
        <f t="shared" si="2"/>
        <v>431763.10596095817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VLOOKUP($B46,IN_08_25!$B:$E,4,)</f>
        <v>27130.789101230581</v>
      </c>
      <c r="G46" s="13">
        <f t="shared" si="2"/>
        <v>3255694.6921476698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VLOOKUP($B47,IN_08_25!$B:$E,4,)</f>
        <v>82021.859595739297</v>
      </c>
      <c r="G47" s="13">
        <f t="shared" si="2"/>
        <v>4199519.211301852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VLOOKUP($B49,IN_08_25!$B:$E,4,)</f>
        <v>9179.5290000000005</v>
      </c>
      <c r="G49" s="13">
        <f>F49*E49</f>
        <v>660926.08799999999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VLOOKUP($B51,IN_08_25!$B:$E,4,)</f>
        <v>146656.69325947156</v>
      </c>
      <c r="G51" s="17">
        <f>F51*E51</f>
        <v>1319910.2393352441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3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1123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116752.39965220014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VLOOKUP($B9,IN_08_25!$B:$E,4,)</f>
        <v>35094.370136784099</v>
      </c>
      <c r="G9" s="13">
        <f t="shared" ref="G9:G15" si="0">F9*E9</f>
        <v>54747.217413383194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VLOOKUP($B10,IN_08_25!$B:$E,4,)</f>
        <v>18778.256163531318</v>
      </c>
      <c r="G10" s="13">
        <f t="shared" si="0"/>
        <v>13144.779314471922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VLOOKUP($B11,IN_08_25!$B:$E,4,)</f>
        <v>52086.245200849909</v>
      </c>
      <c r="G11" s="13">
        <f t="shared" si="0"/>
        <v>8646.3167033410846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VLOOKUP($B12,IN_08_25!$B:$E,4,)</f>
        <v>201254.47424079923</v>
      </c>
      <c r="G12" s="13">
        <f t="shared" si="0"/>
        <v>2012.5447424079923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VLOOKUP($B13,IN_08_25!$B:$E,4,)</f>
        <v>582.12109848067644</v>
      </c>
      <c r="G13" s="13">
        <f t="shared" si="0"/>
        <v>4932.312067426772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VLOOKUP($B14,IN_08_25!$B:$E,4,)</f>
        <v>26625.74961392711</v>
      </c>
      <c r="G14" s="13">
        <f t="shared" si="0"/>
        <v>852.02398764566749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VLOOKUP($B15,IN_08_25!$B:$E,4,)</f>
        <v>4348.6216193392474</v>
      </c>
      <c r="G15" s="13">
        <f t="shared" si="0"/>
        <v>2857.0444039058857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VLOOKUP($B17,IN_08_25!$B:$E,4,)</f>
        <v>9179.5290000000005</v>
      </c>
      <c r="G17" s="13">
        <f>F17*E17</f>
        <v>12254.671215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VLOOKUP($B19,IN_08_25!$B:$E,4,)</f>
        <v>146656.69325947156</v>
      </c>
      <c r="G19" s="17">
        <f>F19*E19</f>
        <v>17305.489804617642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93767.964864387148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VLOOKUP($B25,IN_08_25!$B:$E,4,)</f>
        <v>35094.370136784099</v>
      </c>
      <c r="G25" s="13">
        <f>F25*E25</f>
        <v>54747.217413383194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VLOOKUP($B26,IN_08_25!$B:$E,4,)</f>
        <v>201254.47424079923</v>
      </c>
      <c r="G26" s="13">
        <f>F26*E26</f>
        <v>2012.5447424079923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VLOOKUP($B27,IN_08_25!$B:$E,4,)</f>
        <v>582.12109848067644</v>
      </c>
      <c r="G27" s="13">
        <f>F27*E27</f>
        <v>4932.312067426772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VLOOKUP($B28,IN_08_25!$B:$E,4,)</f>
        <v>26625.74961392711</v>
      </c>
      <c r="G28" s="13">
        <f>F28*E28</f>
        <v>852.02398764566749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VLOOKUP($B29,IN_08_25!$B:$E,4,)</f>
        <v>4348.6216193392474</v>
      </c>
      <c r="G29" s="13">
        <f>F29*E29</f>
        <v>2857.0444039058857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VLOOKUP($B31,IN_08_25!$B:$E,4,)</f>
        <v>9179.5290000000005</v>
      </c>
      <c r="G31" s="13">
        <f>F31*E31</f>
        <v>11061.332445000002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VLOOKUP($B33,IN_08_25!$B:$E,4,)</f>
        <v>146656.69325947156</v>
      </c>
      <c r="G33" s="17">
        <f>F33*E33</f>
        <v>17305.489804617642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1141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52015.326380133098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VLOOKUP($B9,IN_08_25!$B:$E,4,)</f>
        <v>10600.387898664854</v>
      </c>
      <c r="G9" s="13">
        <f>F9*E9</f>
        <v>19080.698217596739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VLOOKUP($B10,IN_08_25!$B:$E,4,)</f>
        <v>22209.869744064235</v>
      </c>
      <c r="G10" s="13">
        <f>F10*E10</f>
        <v>3553.5791590502777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VLOOKUP($B11,IN_08_25!$B:$E,4,)</f>
        <v>47384.228362338108</v>
      </c>
      <c r="G11" s="13">
        <f>F11*E11</f>
        <v>5354.4178049442062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VLOOKUP($B13,IN_08_25!$B:$E,4,)</f>
        <v>9179.5290000000005</v>
      </c>
      <c r="G13" s="13">
        <f>F13*E13</f>
        <v>7894.3949400000001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VLOOKUP($B15,IN_08_25!$B:$E,4,)</f>
        <v>146656.69325947156</v>
      </c>
      <c r="G15" s="17">
        <f>F15*E15</f>
        <v>16132.236258541872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55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3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1136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5" t="s">
        <v>1137</v>
      </c>
      <c r="C6" s="345"/>
      <c r="D6" s="345"/>
      <c r="E6" s="345"/>
      <c r="F6" s="345"/>
      <c r="G6" s="345"/>
      <c r="H6" s="345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49032447.650210179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VLOOKUP($B11,IN_08_25!$B:$E,4,)</f>
        <v>684761.44310426689</v>
      </c>
      <c r="G11" s="13">
        <f t="shared" ref="G11:G20" si="0">F11*E11</f>
        <v>1369522.8862085338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VLOOKUP($B12,IN_08_25!$B:$E,4,)</f>
        <v>145040.54861727878</v>
      </c>
      <c r="G12" s="13">
        <f t="shared" si="0"/>
        <v>564352.77466983174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VLOOKUP($B13,IN_08_25!$B:$E,4,)</f>
        <v>57302.664599992029</v>
      </c>
      <c r="G13" s="13">
        <f t="shared" si="0"/>
        <v>6275214.8003451275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VLOOKUP($B14,IN_08_25!$B:$E,4,)</f>
        <v>27985809.747366805</v>
      </c>
      <c r="G14" s="13">
        <f t="shared" si="0"/>
        <v>27985809.747366805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VLOOKUP($B15,IN_08_25!$B:$E,4,)</f>
        <v>27815.990043758939</v>
      </c>
      <c r="G15" s="13">
        <f t="shared" si="0"/>
        <v>173627.4098531433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VLOOKUP($B16,IN_08_25!$B:$E,4,)</f>
        <v>2229.4740884673852</v>
      </c>
      <c r="G16" s="13">
        <f t="shared" si="0"/>
        <v>105565.5980889307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VLOOKUP($B17,IN_08_25!$B:$E,4,)</f>
        <v>24656.526496401013</v>
      </c>
      <c r="G17" s="13">
        <f t="shared" si="0"/>
        <v>172595.68547480711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VLOOKUP($B18,IN_08_25!$B:$E,4,)</f>
        <v>20691.453197295665</v>
      </c>
      <c r="G18" s="13">
        <f t="shared" si="0"/>
        <v>227605.9851702523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VLOOKUP($B19,IN_08_25!$B:$E,4,)</f>
        <v>582.12109848067644</v>
      </c>
      <c r="G19" s="13">
        <f t="shared" si="0"/>
        <v>1571726.9658978265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VLOOKUP($B20,IN_08_25!$B:$E,4,)</f>
        <v>2812416.3647215869</v>
      </c>
      <c r="G20" s="13">
        <f t="shared" si="0"/>
        <v>5900449.533185889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VLOOKUP($B22,IN_08_25!$B:$E,4,)</f>
        <v>9179.5290000000005</v>
      </c>
      <c r="G22" s="13">
        <f>F22*E22</f>
        <v>2771299.8051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VLOOKUP($B24,IN_08_25!$B:$E,4,)</f>
        <v>146656.69325947156</v>
      </c>
      <c r="G24" s="17">
        <f>F24*E24</f>
        <v>1914676.458849031</v>
      </c>
      <c r="H24" s="15"/>
    </row>
    <row r="27" spans="1:8" s="2" customFormat="1" ht="18" x14ac:dyDescent="0.25">
      <c r="A27" s="27"/>
      <c r="B27" s="345" t="s">
        <v>1138</v>
      </c>
      <c r="C27" s="345"/>
      <c r="D27" s="345"/>
      <c r="E27" s="345"/>
      <c r="F27" s="345"/>
      <c r="G27" s="345"/>
      <c r="H27" s="345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5913607.6322686467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VLOOKUP($B32,IN_08_25!$B:$E,4,)</f>
        <v>24656.526496401013</v>
      </c>
      <c r="G32" s="13">
        <f t="shared" ref="G32:G40" si="1">F32*E32</f>
        <v>22930.569641652943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VLOOKUP($B33,IN_08_25!$B:$E,4,)</f>
        <v>20691.453197295665</v>
      </c>
      <c r="G33" s="13">
        <f t="shared" si="1"/>
        <v>22139.854921106362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VLOOKUP($B34,IN_08_25!$B:$E,4,)</f>
        <v>582.12109848067644</v>
      </c>
      <c r="G34" s="13">
        <f t="shared" si="1"/>
        <v>93721.496855388905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VLOOKUP($B35,IN_08_25!$B:$E,4,)</f>
        <v>709088.26750580722</v>
      </c>
      <c r="G35" s="13">
        <f t="shared" si="1"/>
        <v>709088.26750580722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VLOOKUP($B36,IN_08_25!$B:$E,4,)</f>
        <v>2812416.3647215869</v>
      </c>
      <c r="G36" s="13">
        <f t="shared" si="1"/>
        <v>2812416.3647215869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VLOOKUP($B37,IN_08_25!$B:$E,4,)</f>
        <v>18525.288745397756</v>
      </c>
      <c r="G37" s="13">
        <f t="shared" si="1"/>
        <v>55575.866236193266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VLOOKUP($B38,IN_08_25!$B:$E,4,)</f>
        <v>80129.149204698639</v>
      </c>
      <c r="G38" s="13">
        <f t="shared" si="1"/>
        <v>750810.12804802624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VLOOKUP($B39,IN_08_25!$B:$E,4,)</f>
        <v>5654.4264881109548</v>
      </c>
      <c r="G39" s="13">
        <f t="shared" si="1"/>
        <v>5937.1478125165031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VLOOKUP($B40,IN_08_25!$B:$E,4,)</f>
        <v>151338.78332766015</v>
      </c>
      <c r="G40" s="13">
        <f t="shared" si="1"/>
        <v>207334.1331588944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VLOOKUP($B42,IN_08_25!$B:$E,4,)</f>
        <v>9179.5290000000005</v>
      </c>
      <c r="G42" s="13">
        <f>F42*E42</f>
        <v>471478.96849800006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VLOOKUP($B44,IN_08_25!$B:$E,4,)</f>
        <v>146656.69325947156</v>
      </c>
      <c r="G44" s="17">
        <f>F44*E44</f>
        <v>762174.83486947371</v>
      </c>
      <c r="H44" s="15"/>
    </row>
    <row r="47" spans="1:8" s="2" customFormat="1" ht="18" x14ac:dyDescent="0.25">
      <c r="A47" s="27"/>
      <c r="B47" s="345" t="s">
        <v>1139</v>
      </c>
      <c r="C47" s="345"/>
      <c r="D47" s="345"/>
      <c r="E47" s="345"/>
      <c r="F47" s="345"/>
      <c r="G47" s="345"/>
      <c r="H47" s="345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4734196.6199289374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VLOOKUP($B52,IN_08_25!$B:$E,4,)</f>
        <v>24656.526496401013</v>
      </c>
      <c r="G52" s="13">
        <f t="shared" ref="G52:G63" si="2">F52*E52</f>
        <v>39203.877129277615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VLOOKUP($B53,IN_08_25!$B:$E,4,)</f>
        <v>20691.453197295665</v>
      </c>
      <c r="G53" s="13">
        <f t="shared" si="2"/>
        <v>49659.487673509597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VLOOKUP($B54,IN_08_25!$B:$E,4,)</f>
        <v>582.12109848067644</v>
      </c>
      <c r="G54" s="13">
        <f t="shared" si="2"/>
        <v>159501.18098370533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VLOOKUP($B55,IN_08_25!$B:$E,4,)</f>
        <v>2418530.4415963744</v>
      </c>
      <c r="G55" s="13">
        <f t="shared" si="2"/>
        <v>2418530.4415963744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VLOOKUP($B56,IN_08_25!$B:$E,4,)</f>
        <v>80129.149204698639</v>
      </c>
      <c r="G56" s="13">
        <f t="shared" si="2"/>
        <v>115385.97485476604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VLOOKUP($B57,IN_08_25!$B:$E,4,)</f>
        <v>57243.019766061785</v>
      </c>
      <c r="G57" s="13">
        <f t="shared" si="2"/>
        <v>57243.019766061785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VLOOKUP($B58,IN_08_25!$B:$E,4,)</f>
        <v>169513.00199952009</v>
      </c>
      <c r="G58" s="13">
        <f t="shared" si="2"/>
        <v>169513.00199952009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VLOOKUP($B59,IN_08_25!$B:$E,4,)</f>
        <v>62659.768125230934</v>
      </c>
      <c r="G59" s="13">
        <f t="shared" si="2"/>
        <v>62659.768125230934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VLOOKUP($B60,IN_08_25!$B:$E,4,)</f>
        <v>58283.488795975849</v>
      </c>
      <c r="G60" s="13">
        <f t="shared" si="2"/>
        <v>87425.233193963766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VLOOKUP($B61,IN_08_25!$B:$E,4,)</f>
        <v>17386.556819159749</v>
      </c>
      <c r="G61" s="13">
        <f t="shared" si="2"/>
        <v>384086.42669205804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VLOOKUP($B62,IN_08_25!$B:$E,4,)</f>
        <v>494981.93524298735</v>
      </c>
      <c r="G62" s="13">
        <f t="shared" si="2"/>
        <v>494981.93524298735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VLOOKUP($B63,IN_08_25!$B:$E,4,)</f>
        <v>34084.689660780081</v>
      </c>
      <c r="G63" s="13">
        <f t="shared" si="2"/>
        <v>35788.924143819087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VLOOKUP($B65,IN_08_25!$B:$E,4,)</f>
        <v>9179.5290000000005</v>
      </c>
      <c r="G65" s="13">
        <f>F65*E65</f>
        <v>278323.31928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VLOOKUP($B67,IN_08_25!$B:$E,4,)</f>
        <v>146656.69325947156</v>
      </c>
      <c r="G67" s="17">
        <f>F67*E67</f>
        <v>381894.02924766397</v>
      </c>
      <c r="H67" s="15"/>
    </row>
    <row r="70" spans="1:8" s="2" customFormat="1" ht="18" x14ac:dyDescent="0.25">
      <c r="A70" s="27"/>
      <c r="B70" s="345" t="s">
        <v>1140</v>
      </c>
      <c r="C70" s="345"/>
      <c r="D70" s="345"/>
      <c r="E70" s="345"/>
      <c r="F70" s="345"/>
      <c r="G70" s="345"/>
      <c r="H70" s="345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23151260.423129927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VLOOKUP($B75,IN_08_25!$B:$E,4,)</f>
        <v>2961471.0835812502</v>
      </c>
      <c r="G75" s="13">
        <f>F75*E75</f>
        <v>4172712.7567659817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VLOOKUP($B76,IN_08_25!$B:$E,4,)</f>
        <v>309003.75262793252</v>
      </c>
      <c r="G76" s="13">
        <f>F76*E76</f>
        <v>685061.31957612641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VLOOKUP($B77,IN_08_25!$B:$E,4,)</f>
        <v>31141.791245109627</v>
      </c>
      <c r="G77" s="13">
        <f>F77*E77</f>
        <v>17184351.826963942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VLOOKUP($B79,IN_08_25!$B:$E,4,)</f>
        <v>9179.5290000000005</v>
      </c>
      <c r="G79" s="13">
        <f>F79*E79</f>
        <v>890469.39017400006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VLOOKUP($B81,IN_08_25!$B:$E,4,)</f>
        <v>146656.69325947156</v>
      </c>
      <c r="G81" s="17">
        <f>F81*E81</f>
        <v>218665.12964987211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28" workbookViewId="0">
      <selection activeCell="L3" sqref="L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</row>
    <row r="3" spans="1:8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8" s="1" customFormat="1" ht="26.25" customHeight="1" x14ac:dyDescent="0.25">
      <c r="A4" s="26"/>
      <c r="B4" s="343" t="s">
        <v>1144</v>
      </c>
      <c r="C4" s="343"/>
      <c r="D4" s="343"/>
      <c r="E4" s="343"/>
      <c r="F4" s="343"/>
      <c r="G4" s="343"/>
      <c r="H4" s="343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46352.153084447236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VLOOKUP($B9,IN_08_25!$B:$E,4,)</f>
        <v>4348.6216193392474</v>
      </c>
      <c r="G9" s="13">
        <f>F9*E9</f>
        <v>6088.0702670749461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VLOOKUP($B10,IN_08_25!$B:$E,4,)</f>
        <v>582.12109848067644</v>
      </c>
      <c r="G10" s="13">
        <f>F10*E10</f>
        <v>21392.950369164861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VLOOKUP($B11,IN_08_25!$B:$E,4,)</f>
        <v>20691.453197295665</v>
      </c>
      <c r="G11" s="13">
        <f>F11*E11</f>
        <v>1531.1675365998792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VLOOKUP($B12,IN_08_25!$B:$E,4,)</f>
        <v>16698.352423665383</v>
      </c>
      <c r="G12" s="13">
        <f>F12*E12</f>
        <v>1051.9962026909191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VLOOKUP($B14,IN_08_25!$B:$E,4,)</f>
        <v>7954.5208999999995</v>
      </c>
      <c r="G14" s="13">
        <f>F14*E14</f>
        <v>8749.9729900000002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VLOOKUP($B16,IN_08_25!$B:$E,4,)</f>
        <v>113797.72869512626</v>
      </c>
      <c r="G16" s="13">
        <f>F16*E16</f>
        <v>2275.9545739025252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VLOOKUP($B17,IN_08_25!$B:$E,4,)</f>
        <v>187930.04089336086</v>
      </c>
      <c r="G17" s="17">
        <f>F17*E17</f>
        <v>5262.0411450141037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45285.600546064605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VLOOKUP($B23,IN_08_25!$B:$E,4,)</f>
        <v>13456.812850365337</v>
      </c>
      <c r="G23" s="13">
        <f>F23*E23</f>
        <v>14802.494135401872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VLOOKUP($B24,IN_08_25!$B:$E,4,)</f>
        <v>24656.526496401013</v>
      </c>
      <c r="G24" s="13">
        <f>F24*E24</f>
        <v>1109.5436923380455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VLOOKUP($B25,IN_08_25!$B:$E,4,)</f>
        <v>18851.574806870507</v>
      </c>
      <c r="G25" s="13">
        <f>F25*E25</f>
        <v>659.80511824046778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VLOOKUP($B27,IN_08_25!$B:$E,4,)</f>
        <v>7954.5208999999995</v>
      </c>
      <c r="G27" s="13">
        <f>F27*E27</f>
        <v>6403.389324499999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VLOOKUP($B29,IN_08_25!$B:$E,4,)</f>
        <v>209139.28568461514</v>
      </c>
      <c r="G29" s="13">
        <f>F29*E29</f>
        <v>2742.7739843631775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VLOOKUP($B30,IN_08_25!$B:$E,4,)</f>
        <v>146656.69325947156</v>
      </c>
      <c r="G30" s="13">
        <f>F30*E30</f>
        <v>9445.741356421493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VLOOKUP($B31,IN_08_25!$B:$E,4,)</f>
        <v>113797.72869512626</v>
      </c>
      <c r="G31" s="13">
        <f>F31*E31</f>
        <v>7296.2240577862594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VLOOKUP($B32,IN_08_25!$B:$E,4,)</f>
        <v>82349.258182725069</v>
      </c>
      <c r="G32" s="13">
        <f>F32*E32</f>
        <v>935.97917421894886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VLOOKUP($B33,IN_08_25!$B:$E,4,)</f>
        <v>166255.03594155755</v>
      </c>
      <c r="G33" s="17">
        <f>F33*E33</f>
        <v>1889.649702794339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64399.745839957148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VLOOKUP($B39,IN_08_25!$B:$E,4,)</f>
        <v>582.12109848067644</v>
      </c>
      <c r="G39" s="13">
        <f>F39*E39</f>
        <v>30561.357670235513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VLOOKUP($B40,IN_08_25!$B:$E,4,)</f>
        <v>20691.453197295665</v>
      </c>
      <c r="G40" s="13">
        <f>F40*E40</f>
        <v>2172.6025857160448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VLOOKUP($B41,IN_08_25!$B:$E,4,)</f>
        <v>16698.352423665383</v>
      </c>
      <c r="G41" s="13">
        <f>F41*E41</f>
        <v>1502.8517181298844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VLOOKUP($B42,IN_08_25!$B:$E,4,)</f>
        <v>4348.6216193392474</v>
      </c>
      <c r="G42" s="13">
        <f>F42*E42</f>
        <v>3913.7594574053228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VLOOKUP($B43,IN_08_25!$B:$E,4,)</f>
        <v>5925.5183796721385</v>
      </c>
      <c r="G43" s="13">
        <f>F43*E43</f>
        <v>5688.4976444852527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VLOOKUP($B45,IN_08_25!$B:$E,4,)</f>
        <v>7954.5208999999995</v>
      </c>
      <c r="G45" s="13">
        <f>F45*E45</f>
        <v>5249.9837939999998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VLOOKUP($B47,IN_08_25!$B:$E,4,)</f>
        <v>209139.28568461514</v>
      </c>
      <c r="G47" s="13">
        <f>F47*E47</f>
        <v>1882.2535711615362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VLOOKUP($B48,IN_08_25!$B:$E,4,)</f>
        <v>146656.69325947156</v>
      </c>
      <c r="G48" s="13">
        <f>F48*E48</f>
        <v>6482.2258420686439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VLOOKUP($B49,IN_08_25!$B:$E,4,)</f>
        <v>113797.72869512626</v>
      </c>
      <c r="G49" s="13">
        <f>F49*E49</f>
        <v>5007.100062585555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VLOOKUP($B50,IN_08_25!$B:$E,4,)</f>
        <v>82349.258182725069</v>
      </c>
      <c r="G50" s="13">
        <f>F50*E50</f>
        <v>642.32421382525558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VLOOKUP($B51,IN_08_25!$B:$E,4,)</f>
        <v>166255.03594155755</v>
      </c>
      <c r="G51" s="17">
        <f>F51*E51</f>
        <v>1296.7892803441489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11346.172779155173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VLOOKUP($B56,IN_08_25!$B:$E,4,)</f>
        <v>26625.74961392711</v>
      </c>
      <c r="G56" s="13">
        <f>F56*E56</f>
        <v>3461.3474498105243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VLOOKUP($B58,IN_08_25!$B:$E,4,)</f>
        <v>7954.5208999999995</v>
      </c>
      <c r="G58" s="13">
        <f>F58*E58</f>
        <v>4190.0438840749994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VLOOKUP($B60,IN_08_25!$B:$E,4,)</f>
        <v>209139.28568461514</v>
      </c>
      <c r="G60" s="13">
        <f>F60*E60</f>
        <v>1305.0291426719984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VLOOKUP($B61,IN_08_25!$B:$E,4,)</f>
        <v>113797.72869512626</v>
      </c>
      <c r="G61" s="17">
        <f>F61*E61</f>
        <v>2389.7523025976516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3" s="1" customFormat="1" ht="26.25" customHeight="1" x14ac:dyDescent="0.25">
      <c r="A4" s="26"/>
      <c r="B4" s="343" t="s">
        <v>1165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VLOOKUP($B8,IN_08_25!$B:$E,4,)</f>
        <v>1340.9999999999989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119" activePane="bottomLeft" state="frozen"/>
      <selection pane="bottomLeft" activeCell="I1" sqref="A1:I124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09" t="str">
        <f>'PT ORGANISMOS'!A2</f>
        <v>Precios de AGOSTO 2025</v>
      </c>
      <c r="B2" s="309"/>
      <c r="C2" s="309"/>
      <c r="D2" s="309"/>
      <c r="E2" s="309"/>
      <c r="F2" s="309"/>
      <c r="G2" s="213"/>
      <c r="H2" s="224"/>
      <c r="I2" s="224"/>
    </row>
    <row r="3" spans="1:10" ht="30" customHeight="1" thickBot="1" x14ac:dyDescent="0.3">
      <c r="A3" s="310" t="s">
        <v>1168</v>
      </c>
      <c r="B3" s="310"/>
      <c r="C3" s="310"/>
      <c r="D3" s="310"/>
      <c r="E3" s="310"/>
      <c r="F3" s="310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24977.195626000001</v>
      </c>
      <c r="G5" s="263"/>
      <c r="H5" s="216">
        <f>'Mov. Tierra'!G10</f>
        <v>24977.195626000001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31658.993181999998</v>
      </c>
      <c r="G6" s="264"/>
      <c r="H6" s="217">
        <f>'Mov. Tierra'!G18</f>
        <v>31658.993181999998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52818.018775999997</v>
      </c>
      <c r="G7" s="265"/>
      <c r="H7" s="218">
        <f>'Mov. Tierra'!G26</f>
        <v>52818.018775999997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33934.947755902525</v>
      </c>
      <c r="G8" s="264"/>
      <c r="H8" s="217">
        <f>'Mov. Tierra'!G34</f>
        <v>31658.993181999998</v>
      </c>
      <c r="I8" s="217">
        <f>'Mov. Tierra'!G36</f>
        <v>2275.9545739025252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21555.802513484607</v>
      </c>
      <c r="G9" s="265"/>
      <c r="H9" s="218">
        <f>'Mov. Tierra'!G43</f>
        <v>15909.041799999999</v>
      </c>
      <c r="I9" s="218">
        <f>'Mov. Tierra'!G45</f>
        <v>5646.7607134846085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19378.174508902521</v>
      </c>
      <c r="G10" s="264"/>
      <c r="H10" s="217">
        <f>'Mov. Tierra'!G52</f>
        <v>17102.219934999997</v>
      </c>
      <c r="I10" s="217">
        <f>'Mov. Tierra'!G54</f>
        <v>2275.9545739025252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5287.4619319294197</v>
      </c>
      <c r="G11" s="265"/>
      <c r="H11" s="218">
        <f>'Mov. Tierra'!G61</f>
        <v>1304.5414275999999</v>
      </c>
      <c r="I11" s="218">
        <f>'Mov. Tierra'!G63</f>
        <v>3982.9205043294196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1962.2846910051453</v>
      </c>
      <c r="G12" s="264"/>
      <c r="H12" s="217">
        <f>'Mov. Tierra'!G70</f>
        <v>397.726045</v>
      </c>
      <c r="I12" s="217">
        <f>'Mov. Tierra'!G72+'Mov. Tierra'!G73</f>
        <v>1564.5586460051454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10416.100820315436</v>
      </c>
      <c r="G13" s="265">
        <f>Fundaciones!G9+Fundaciones!G10+Fundaciones!G11</f>
        <v>7046.3624194220747</v>
      </c>
      <c r="H13" s="218">
        <f>Fundaciones!G13</f>
        <v>3181.80836</v>
      </c>
      <c r="I13" s="218">
        <f>Fundaciones!G15</f>
        <v>187.93004089336085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598253.66070637107</v>
      </c>
      <c r="G14" s="264">
        <f>Fundaciones!G21+Fundaciones!G22+Fundaciones!G23+Fundaciones!G24</f>
        <v>425645.28209723631</v>
      </c>
      <c r="H14" s="217">
        <f>Fundaciones!G26</f>
        <v>162272.22635999997</v>
      </c>
      <c r="I14" s="217">
        <f>Fundaciones!G28</f>
        <v>10336.152249134848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747477.16308773938</v>
      </c>
      <c r="G15" s="265">
        <f>Fundaciones!G34+Fundaciones!G35+Fundaciones!G36+Fundaciones!G37</f>
        <v>514414.4256386045</v>
      </c>
      <c r="H15" s="218">
        <f>Fundaciones!G39</f>
        <v>222726.58519999997</v>
      </c>
      <c r="I15" s="218">
        <f>Fundaciones!G41</f>
        <v>10336.152249134848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763996.57020037284</v>
      </c>
      <c r="G16" s="264">
        <f>Fundaciones!G47+Fundaciones!G48+Fundaciones!G49+Fundaciones!G50</f>
        <v>559172.38194623799</v>
      </c>
      <c r="H16" s="217">
        <f>Fundaciones!G52</f>
        <v>194488.03600499997</v>
      </c>
      <c r="I16" s="217">
        <f>Fundaciones!G54</f>
        <v>10336.152249134848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1281036.0458129712</v>
      </c>
      <c r="G17" s="265">
        <f>'Estruc. Resistente'!G9+'Estruc. Resistente'!G10+'Estruc. Resistente'!G11+'Estruc. Resistente'!G12+'Estruc. Resistente'!G13</f>
        <v>965390.48911830329</v>
      </c>
      <c r="H17" s="218">
        <f>'Estruc. Resistente'!G15</f>
        <v>306249.05465000001</v>
      </c>
      <c r="I17" s="218">
        <f>'Estruc. Resistente'!G17</f>
        <v>9396.5020446680428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1201514.9487785432</v>
      </c>
      <c r="G18" s="264">
        <f>'Estruc. Resistente'!G23+'Estruc. Resistente'!G24+'Estruc. Resistente'!G25+'Estruc. Resistente'!G26+'Estruc. Resistente'!G27</f>
        <v>895812.54320887523</v>
      </c>
      <c r="H18" s="217">
        <f>'Estruc. Resistente'!G29</f>
        <v>296305.90352499997</v>
      </c>
      <c r="I18" s="217">
        <f>'Estruc. Resistente'!G31</f>
        <v>9396.5020446680428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1117443.3752697359</v>
      </c>
      <c r="G19" s="265">
        <f>'Estruc. Resistente'!G37+'Estruc. Resistente'!G38+'Estruc. Resistente'!G39+'Estruc. Resistente'!G40+'Estruc. Resistente'!G41</f>
        <v>808956.887385068</v>
      </c>
      <c r="H19" s="218">
        <f>'Estruc. Resistente'!G43</f>
        <v>299089.98583999998</v>
      </c>
      <c r="I19" s="218">
        <f>'Estruc. Resistente'!G45</f>
        <v>9396.5020446680428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1175881.7400406327</v>
      </c>
      <c r="G20" s="264">
        <f>'Estruc. Resistente'!G51+'Estruc. Resistente'!G52+'Estruc. Resistente'!G53+'Estruc. Resistente'!G54+'Estruc. Resistente'!G55</f>
        <v>833986.26437596476</v>
      </c>
      <c r="H20" s="217">
        <f>'Estruc. Resistente'!G57</f>
        <v>332498.97361999995</v>
      </c>
      <c r="I20" s="217">
        <f>'Estruc. Resistente'!G59</f>
        <v>9396.5020446680428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849911.85030133452</v>
      </c>
      <c r="G21" s="265">
        <f>'Estruc. Resistente'!G65+'Estruc. Resistente'!G66+'Estruc. Resistente'!G67+'Estruc. Resistente'!G68+'Estruc. Resistente'!G69</f>
        <v>600288.8170766664</v>
      </c>
      <c r="H21" s="218">
        <f>'Estruc. Resistente'!G71</f>
        <v>240226.53117999999</v>
      </c>
      <c r="I21" s="218">
        <f>'Estruc. Resistente'!G73</f>
        <v>9396.5020446680428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87710.562335565628</v>
      </c>
      <c r="G22" s="264">
        <f>'Estruc. Resistente'!G79+'Estruc. Resistente'!G80+'Estruc. Resistente'!G81+'Estruc. Resistente'!G82+'Estruc. Resistente'!G83+'Estruc. Resistente'!G84+'Estruc. Resistente'!G85</f>
        <v>51134.658499098827</v>
      </c>
      <c r="H22" s="217">
        <f>'Estruc. Resistente'!G87</f>
        <v>35636.253632</v>
      </c>
      <c r="I22" s="217">
        <f>'Estruc. Resistente'!G89</f>
        <v>939.65020446680433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925873.96113044326</v>
      </c>
      <c r="G23" s="265">
        <f>'Estruc. Resistente'!G95+'Estruc. Resistente'!G96+'Estruc. Resistente'!G97+'Estruc. Resistente'!G98+'Estruc. Resistente'!G99+'Estruc. Resistente'!G100</f>
        <v>677841.83208577521</v>
      </c>
      <c r="H23" s="218">
        <f>'Estruc. Resistente'!G102</f>
        <v>238635.62699999998</v>
      </c>
      <c r="I23" s="218">
        <f>'Estruc. Resistente'!G104</f>
        <v>9396.5020446680428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1052302.2551509673</v>
      </c>
      <c r="G24" s="264">
        <f>'Estruc. Resistente'!G110+'Estruc. Resistente'!G111+'Estruc. Resistente'!G112+'Estruc. Resistente'!G113+'Estruc. Resistente'!G114</f>
        <v>802679.22192629927</v>
      </c>
      <c r="H24" s="217">
        <f>'Estruc. Resistente'!G116</f>
        <v>240226.53117999999</v>
      </c>
      <c r="I24" s="217">
        <f>'Estruc. Resistente'!G118</f>
        <v>9396.5020446680428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1189296.6650707903</v>
      </c>
      <c r="G25" s="265">
        <f>'Estruc. Resistente'!G124+'Estruc. Resistente'!G125+'Estruc. Resistente'!G126+'Estruc. Resistente'!G127+'Estruc. Resistente'!G128</f>
        <v>880810.1771861224</v>
      </c>
      <c r="H25" s="218">
        <f>'Estruc. Resistente'!G130</f>
        <v>299089.98583999998</v>
      </c>
      <c r="I25" s="218">
        <f>'Estruc. Resistente'!G132</f>
        <v>9396.5020446680428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1501563.789233597</v>
      </c>
      <c r="G26" s="264">
        <f>'Estruc. Resistente'!G138+'Estruc. Resistente'!G139+'Estruc. Resistente'!G140+'Estruc. Resistente'!G141+'Estruc. Resistente'!G142</f>
        <v>1195861.3836639291</v>
      </c>
      <c r="H26" s="217">
        <f>'Estruc. Resistente'!G144</f>
        <v>296305.90352499997</v>
      </c>
      <c r="I26" s="217">
        <f>'Estruc. Resistente'!G146</f>
        <v>9396.5020446680428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33658.169713992036</v>
      </c>
      <c r="G27" s="265">
        <f>'Cerramientos Ext. e Int.'!G9+'Cerramientos Ext. e Int.'!G10+'Cerramientos Ext. e Int.'!G11+'Cerramientos Ext. e Int.'!G12</f>
        <v>19736.457905473322</v>
      </c>
      <c r="H27" s="218">
        <f>'Cerramientos Ext. e Int.'!G14</f>
        <v>13602.230738999999</v>
      </c>
      <c r="I27" s="218">
        <f>'Cerramientos Ext. e Int.'!G16</f>
        <v>319.48106951871341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240101.01017722127</v>
      </c>
      <c r="G28" s="264">
        <f>'Cerramientos Ext. e Int.'!G22+'Cerramientos Ext. e Int.'!G23+'Cerramientos Ext. e Int.'!G24+'Cerramientos Ext. e Int.'!G25</f>
        <v>148780.50977818383</v>
      </c>
      <c r="H28" s="217">
        <f>'Cerramientos Ext. e Int.'!G27</f>
        <v>90681.538260000001</v>
      </c>
      <c r="I28" s="217">
        <f>'Cerramientos Ext. e Int.'!G29</f>
        <v>638.96213903742682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260538.68193638432</v>
      </c>
      <c r="G29" s="265">
        <f>'Cerramientos Ext. e Int.'!G35+'Cerramientos Ext. e Int.'!G36+'Cerramientos Ext. e Int.'!G37+'Cerramientos Ext. e Int.'!G38</f>
        <v>151400.05472134688</v>
      </c>
      <c r="H29" s="218">
        <f>'Cerramientos Ext. e Int.'!G40</f>
        <v>108499.665076</v>
      </c>
      <c r="I29" s="218">
        <f>'Cerramientos Ext. e Int.'!G42</f>
        <v>638.96213903742682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23299.751954066032</v>
      </c>
      <c r="G30" s="264">
        <f>'Cerramientos Ext. e Int.'!G48+'Cerramientos Ext. e Int.'!G49+'Cerramientos Ext. e Int.'!G50+'Cerramientos Ext. e Int.'!G51+'Cerramientos Ext. e Int.'!G52</f>
        <v>14361.848923172671</v>
      </c>
      <c r="H30" s="217">
        <f>'Cerramientos Ext. e Int.'!G54</f>
        <v>8749.9729900000002</v>
      </c>
      <c r="I30" s="217">
        <f>'Cerramientos Ext. e Int.'!G56</f>
        <v>187.93004089336085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28138.866773159385</v>
      </c>
      <c r="G31" s="265">
        <f>'Cerramientos Ext. e Int.'!G62+'Cerramientos Ext. e Int.'!G63+'Cerramientos Ext. e Int.'!G64+'Cerramientos Ext. e Int.'!G65</f>
        <v>17118.368496819345</v>
      </c>
      <c r="H31" s="218">
        <f>'Cerramientos Ext. e Int.'!G67</f>
        <v>10738.603214999999</v>
      </c>
      <c r="I31" s="218">
        <f>'Cerramientos Ext. e Int.'!G69</f>
        <v>281.89506134004131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35355.667339767635</v>
      </c>
      <c r="G32" s="264">
        <f>'Cerramientos Ext. e Int.'!G75+'Cerramientos Ext. e Int.'!G76+'Cerramientos Ext. e Int.'!G77+'Cerramientos Ext. e Int.'!G78</f>
        <v>23048.025907980915</v>
      </c>
      <c r="H32" s="217">
        <f>'Cerramientos Ext. e Int.'!G80</f>
        <v>11931.781349999999</v>
      </c>
      <c r="I32" s="217">
        <f>'Cerramientos Ext. e Int.'!G82</f>
        <v>375.86008178672171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33735.368321625618</v>
      </c>
      <c r="G33" s="265">
        <f>'Cerramientos Ext. e Int.'!G88+'Cerramientos Ext. e Int.'!G89+'Cerramientos Ext. e Int.'!G90+'Cerramientos Ext. e Int.'!G91</f>
        <v>21427.726889838901</v>
      </c>
      <c r="H33" s="218">
        <f>'Cerramientos Ext. e Int.'!G93</f>
        <v>11931.781349999999</v>
      </c>
      <c r="I33" s="218">
        <f>'Cerramientos Ext. e Int.'!G95</f>
        <v>375.86008178672171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42445.7937227121</v>
      </c>
      <c r="G34" s="264">
        <f>'Cerramientos Ext. e Int.'!G101+'Cerramientos Ext. e Int.'!G102+'Cerramientos Ext. e Int.'!G103+'Cerramientos Ext. e Int.'!G104</f>
        <v>26085.009325876668</v>
      </c>
      <c r="H34" s="217">
        <f>'Cerramientos Ext. e Int.'!G106</f>
        <v>11136.329259999999</v>
      </c>
      <c r="I34" s="217">
        <f>'Cerramientos Ext. e Int.'!G108</f>
        <v>5224.4551368354314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297948.17381778447</v>
      </c>
      <c r="G35" s="265">
        <f>'Cerramientos Ext. e Int.'!G114+'Cerramientos Ext. e Int.'!G115+'Cerramientos Ext. e Int.'!G116+'Cerramientos Ext. e Int.'!G117+'Cerramientos Ext. e Int.'!G118</f>
        <v>172900.50480274705</v>
      </c>
      <c r="H35" s="218">
        <f>'Cerramientos Ext. e Int.'!G120</f>
        <v>124408.706876</v>
      </c>
      <c r="I35" s="218">
        <f>'Cerramientos Ext. e Int.'!G122</f>
        <v>638.96213903742682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305884.59893192968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180836.92991689226</v>
      </c>
      <c r="H36" s="217">
        <f>'Cerramientos Ext. e Int.'!G136</f>
        <v>124408.706876</v>
      </c>
      <c r="I36" s="217">
        <f>'Cerramientos Ext. e Int.'!G138</f>
        <v>638.96213903742682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12865.407856023667</v>
      </c>
      <c r="G37" s="265">
        <f>Aislaciones!G9+Aislaciones!G10+Aislaciones!G11+Aislaciones!G12+Aislaciones!G13</f>
        <v>7681.0930015326385</v>
      </c>
      <c r="H37" s="218">
        <f>Aislaciones!G15</f>
        <v>4534.076912999999</v>
      </c>
      <c r="I37" s="218">
        <f>Aislaciones!G17</f>
        <v>650.23794149102855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23335.076626573322</v>
      </c>
      <c r="G38" s="264">
        <f>Revoques!G9+Revoques!G10+Revoques!G11+Revoques!G12</f>
        <v>4475.8884338932394</v>
      </c>
      <c r="H38" s="217">
        <f>Revoques!G14</f>
        <v>18295.398069999999</v>
      </c>
      <c r="I38" s="217">
        <f>Revoques!G16</f>
        <v>563.79012268008262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12601.154494565908</v>
      </c>
      <c r="G39" s="265">
        <f>Revoques!G22+Revoques!G23+Revoques!G24</f>
        <v>2338.5223000471942</v>
      </c>
      <c r="H39" s="218">
        <f>Revoques!G26</f>
        <v>9943.1511250000003</v>
      </c>
      <c r="I39" s="218">
        <f>Revoques!G28</f>
        <v>319.48106951871341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12920.679035156703</v>
      </c>
      <c r="G40" s="264">
        <f>Revoques!G34+Revoques!G35+Revoques!G36+Revoques!G37</f>
        <v>3870.0179797273258</v>
      </c>
      <c r="H40" s="217">
        <f>Revoques!G39</f>
        <v>8749.9729900000002</v>
      </c>
      <c r="I40" s="217">
        <f>Revoques!G41</f>
        <v>300.68806542937739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32725.247137727234</v>
      </c>
      <c r="G41" s="265">
        <f>Revoques!G47+Revoques!G48+Revoques!G49+Revoques!G50</f>
        <v>22218.305890047151</v>
      </c>
      <c r="H41" s="218">
        <f>Revoques!G52</f>
        <v>9943.1511250000003</v>
      </c>
      <c r="I41" s="218">
        <f>Revoques!G54</f>
        <v>563.79012268008262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14803.735144036144</v>
      </c>
      <c r="G42" s="264">
        <f>Solados!G9+Solados!G10+Solados!G11</f>
        <v>8483.8503504627006</v>
      </c>
      <c r="H42" s="217">
        <f>Solados!G13</f>
        <v>5568.1646299999993</v>
      </c>
      <c r="I42" s="217">
        <f>Solados!G15</f>
        <v>751.72016357344341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6922.4936733543482</v>
      </c>
      <c r="G43" s="265">
        <f>Solados!G21+Solados!G22+Solados!G23</f>
        <v>3176.8951906742659</v>
      </c>
      <c r="H43" s="218">
        <f>Solados!G25</f>
        <v>3181.80836</v>
      </c>
      <c r="I43" s="218">
        <f>Solados!G27</f>
        <v>563.79012268008262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46077.814782321308</v>
      </c>
      <c r="G44" s="264">
        <f>Solados!G33+Solados!G34+Solados!G35+Solados!G36</f>
        <v>22883.943812598154</v>
      </c>
      <c r="H44" s="217">
        <f>Solados!G38</f>
        <v>19886.302250000001</v>
      </c>
      <c r="I44" s="217">
        <f>Solados!G40</f>
        <v>3307.5687197231514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30677.74459115904</v>
      </c>
      <c r="G45" s="265">
        <f>Solados!G46+Solados!G47+Solados!G48+Solados!G49</f>
        <v>14576.658900102131</v>
      </c>
      <c r="H45" s="218">
        <f>Solados!G51</f>
        <v>13522.685529999999</v>
      </c>
      <c r="I45" s="218">
        <f>Solados!G53</f>
        <v>2578.4001610569107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17386.054993383092</v>
      </c>
      <c r="G46" s="264">
        <f>Solados!G57+Solados!G58+Solados!G59</f>
        <v>7860.4389515145967</v>
      </c>
      <c r="H46" s="217">
        <f>Solados!G61</f>
        <v>7954.5208999999995</v>
      </c>
      <c r="I46" s="217">
        <f>Solados!G63</f>
        <v>1571.0951418684967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30899.508544314474</v>
      </c>
      <c r="G47" s="265">
        <f>Solados!G69+Solados!G70+Solados!G71+Solados!G72+Solados!G73</f>
        <v>15829.650760741031</v>
      </c>
      <c r="H47" s="218">
        <f>Solados!G75</f>
        <v>14318.13762</v>
      </c>
      <c r="I47" s="218">
        <f>Solados!G77</f>
        <v>751.72016357344341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19689.652828252907</v>
      </c>
      <c r="G48" s="264">
        <f>Solados!G83+Solados!G84</f>
        <v>9232.7670499201085</v>
      </c>
      <c r="H48" s="217">
        <f>Solados!G86</f>
        <v>9545.4250799999991</v>
      </c>
      <c r="I48" s="217">
        <f>Solados!G88</f>
        <v>911.46069833280023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27568.056438725154</v>
      </c>
      <c r="G49" s="265">
        <f>Solados!G94+Solados!G95</f>
        <v>17082.981154258352</v>
      </c>
      <c r="H49" s="218">
        <f>Solados!G97</f>
        <v>9545.4250799999991</v>
      </c>
      <c r="I49" s="218">
        <f>Solados!G99</f>
        <v>939.65020446680433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56343.251571967812</v>
      </c>
      <c r="G50" s="264">
        <f>Solados!G105+Solados!G106+Solados!G107</f>
        <v>43659.750058394369</v>
      </c>
      <c r="H50" s="217">
        <f>Solados!G109</f>
        <v>11931.781349999999</v>
      </c>
      <c r="I50" s="217">
        <f>Solados!G111</f>
        <v>751.72016357344341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124394.9692758567</v>
      </c>
      <c r="G51" s="265">
        <f>Techos!G9+Techos!G10+Techos!G11+Techos!G12+Techos!G13+Techos!G14</f>
        <v>84053.376132381061</v>
      </c>
      <c r="H51" s="218">
        <f>Techos!G16</f>
        <v>39772.604500000001</v>
      </c>
      <c r="I51" s="218">
        <f>Techos!G18</f>
        <v>568.98864347563131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79792.99138875978</v>
      </c>
      <c r="G52" s="264">
        <f>Techos!G24+Techos!G25+Techos!G26+Techos!G27+Techos!G28+Techos!G29+Techos!G30</f>
        <v>64336.876481808518</v>
      </c>
      <c r="H52" s="217">
        <f>Techos!G32</f>
        <v>14318.13762</v>
      </c>
      <c r="I52" s="217">
        <f>Techos!G34</f>
        <v>1137.9772869512626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70602.692896277338</v>
      </c>
      <c r="G53" s="265">
        <f>(Techos!G40+Techos!G41)</f>
        <v>45601.152909326069</v>
      </c>
      <c r="H53" s="218">
        <f>Techos!G43</f>
        <v>23863.562699999999</v>
      </c>
      <c r="I53" s="218">
        <f>Techos!G45</f>
        <v>1137.9772869512626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70293.661151695749</v>
      </c>
      <c r="G54" s="264">
        <f>Techos!G51+Techos!G52</f>
        <v>45292.121164744487</v>
      </c>
      <c r="H54" s="217">
        <f>Techos!G54</f>
        <v>23863.562699999999</v>
      </c>
      <c r="I54" s="217">
        <f>Techos!G56</f>
        <v>1137.9772869512626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57459.082147296176</v>
      </c>
      <c r="G55" s="265">
        <f>Techos!G62+Techos!G63+Techos!G64</f>
        <v>32457.542160344921</v>
      </c>
      <c r="H55" s="218">
        <f>Techos!G66</f>
        <v>23863.562699999999</v>
      </c>
      <c r="I55" s="218">
        <f>Techos!G68</f>
        <v>1137.9772869512626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181119.05636435471</v>
      </c>
      <c r="G56" s="264">
        <f>Techos!G74+Techos!G75+Techos!G76+Techos!G77+Techos!G78+Techos!G79+Techos!G80+Techos!G81</f>
        <v>141783.77112862028</v>
      </c>
      <c r="H56" s="217">
        <f>Techos!G83</f>
        <v>31818.083599999998</v>
      </c>
      <c r="I56" s="217">
        <f>Techos!G85</f>
        <v>7517.2016357344346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90928.141074011524</v>
      </c>
      <c r="G57" s="265">
        <f>Techos!G91+Techos!G92+Techos!G93+Techos!G94+Techos!G95+Techos!G96+Techos!G97</f>
        <v>46708.923513864625</v>
      </c>
      <c r="H57" s="218">
        <f>Techos!G99</f>
        <v>42715.777233000001</v>
      </c>
      <c r="I57" s="218">
        <f>Techos!G101</f>
        <v>1503.4403271468868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57010.370756131284</v>
      </c>
      <c r="G58" s="264">
        <f>Techos!G107+Techos!G108</f>
        <v>32008.830769180029</v>
      </c>
      <c r="H58" s="217">
        <f>Techos!G110</f>
        <v>23863.562699999999</v>
      </c>
      <c r="I58" s="217">
        <f>Techos!G112</f>
        <v>1137.9772869512626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43149.501207354144</v>
      </c>
      <c r="G59" s="265">
        <f>Cielorrasos!G9+Cielorrasos!G10+Cielorrasos!G11+Cielorrasos!G12+Cielorrasos!G13+Cielorrasos!G14</f>
        <v>18773.28272279313</v>
      </c>
      <c r="H59" s="218">
        <f>Cielorrasos!G16</f>
        <v>23465.836654999999</v>
      </c>
      <c r="I59" s="218">
        <f>Cielorrasos!G18</f>
        <v>910.38182956101014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61606.914508730217</v>
      </c>
      <c r="G60" s="264">
        <f>Cielorrasos!G24+Cielorrasos!G25+Cielorrasos!G26+Cielorrasos!G27+Cielorrasos!G28+Cielorrasos!G29+Cielorrasos!G30</f>
        <v>37230.696024169207</v>
      </c>
      <c r="H60" s="217">
        <f>Cielorrasos!G32</f>
        <v>23465.836654999999</v>
      </c>
      <c r="I60" s="217">
        <f>Cielorrasos!G34</f>
        <v>910.38182956101014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43061.982588701867</v>
      </c>
      <c r="G61" s="265">
        <f>Cielorrasos!G40</f>
        <v>26242.558959140861</v>
      </c>
      <c r="H61" s="218">
        <f>Cielorrasos!G42</f>
        <v>15909.041799999999</v>
      </c>
      <c r="I61" s="218">
        <f>Cielorrasos!G44</f>
        <v>910.38182956101014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83750.260527575418</v>
      </c>
      <c r="G62" s="264">
        <f>Cielorrasos!G50+Cielorrasos!G51</f>
        <v>70452.906433233904</v>
      </c>
      <c r="H62" s="217">
        <f>Cielorrasos!G53</f>
        <v>11931.781349999999</v>
      </c>
      <c r="I62" s="217">
        <f>Cielorrasos!G55</f>
        <v>1365.5727443415153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19871.189303445939</v>
      </c>
      <c r="G63" s="265">
        <f>Cielorrasos!G61+Cielorrasos!G62+Cielorrasos!G63</f>
        <v>5112.0662041058995</v>
      </c>
      <c r="H63" s="218">
        <f>Cielorrasos!G65</f>
        <v>14477.228037999999</v>
      </c>
      <c r="I63" s="218">
        <f>Cielorrasos!G67</f>
        <v>281.89506134004131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35781.602050824542</v>
      </c>
      <c r="G64" s="264">
        <f>Cielorrasos!G73</f>
        <v>19459.114160859146</v>
      </c>
      <c r="H64" s="217">
        <f>Cielorrasos!G75</f>
        <v>15909.041799999999</v>
      </c>
      <c r="I64" s="217">
        <f>Cielorrasos!G77</f>
        <v>413.44608996539392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4409.4453575740836</v>
      </c>
      <c r="G65" s="264">
        <f>Revestimientos!G9</f>
        <v>1835.1590466807229</v>
      </c>
      <c r="H65" s="217">
        <f>Revestimientos!G11</f>
        <v>2386.3562699999998</v>
      </c>
      <c r="I65" s="217">
        <f>Revestimientos!G13</f>
        <v>187.93004089336085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17245.904520688153</v>
      </c>
      <c r="G66" s="265">
        <f>Revestimientos!G19+Revestimientos!G20+Revestimientos!G21</f>
        <v>4844.2980684547529</v>
      </c>
      <c r="H66" s="218">
        <f>Revestimientos!G23</f>
        <v>11931.781349999999</v>
      </c>
      <c r="I66" s="218">
        <f>Revestimientos!G25</f>
        <v>469.82510223340216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2445831.6498263502</v>
      </c>
      <c r="G67" s="264">
        <f>Carpintería!G9+Carpintería!G10+Carpintería!G11+Carpintería!G12</f>
        <v>2075281.2184092745</v>
      </c>
      <c r="H67" s="217">
        <f>Carpintería!G14</f>
        <v>302271.7942</v>
      </c>
      <c r="I67" s="217">
        <f>Carpintería!G16</f>
        <v>68278.637217075753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1427502.6501043136</v>
      </c>
      <c r="G68" s="265">
        <f>Carpintería!G22</f>
        <v>1195030.8798756413</v>
      </c>
      <c r="H68" s="218">
        <f>Carpintería!G24</f>
        <v>194885.76204999999</v>
      </c>
      <c r="I68" s="218">
        <f>Carpintería!G26</f>
        <v>37586.008178672171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998112.91978943755</v>
      </c>
      <c r="G69" s="264">
        <f>Carpintería!G32+Carpintería!G33+Carpintería!G34</f>
        <v>870054.58314116788</v>
      </c>
      <c r="H69" s="217">
        <f>Carpintería!G36</f>
        <v>107386.03215</v>
      </c>
      <c r="I69" s="217">
        <f>Carpintería!G38</f>
        <v>20672.304498269696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21466912.142117023</v>
      </c>
      <c r="G70" s="264">
        <f>Carpintería!G44</f>
        <v>14599600.333988411</v>
      </c>
      <c r="H70" s="217">
        <f>Carpintería!G46</f>
        <v>5412733.2916139998</v>
      </c>
      <c r="I70" s="217">
        <f>Carpintería!G48</f>
        <v>1454578.5165146131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10649367.758701643</v>
      </c>
      <c r="G71" s="265">
        <f>Carpintería!G54+Carpintería!G55</f>
        <v>8919498.5791586507</v>
      </c>
      <c r="H71" s="218">
        <f>Carpintería!G57</f>
        <v>1333336.7932579999</v>
      </c>
      <c r="I71" s="218">
        <f>Carpintería!G59</f>
        <v>396532.3862849914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418906.9572206068</v>
      </c>
      <c r="G72" s="264">
        <f>'Inst. Sanitaria'!G11+'Inst. Sanitaria'!G12+'Inst. Sanitaria'!G13</f>
        <v>297372.83635109419</v>
      </c>
      <c r="H72" s="217">
        <f>'Inst. Sanitaria'!G15</f>
        <v>110154.348</v>
      </c>
      <c r="I72" s="217">
        <f>'Inst. Sanitaria'!G17</f>
        <v>11379.772869512628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791765.05726698122</v>
      </c>
      <c r="G73" s="265">
        <f>'Inst. Sanitaria'!G23+'Inst. Sanitaria'!G24+'Inst. Sanitaria'!G25+'Inst. Sanitaria'!G26+'Inst. Sanitaria'!G27</f>
        <v>475260.58352795598</v>
      </c>
      <c r="H73" s="218">
        <f>'Inst. Sanitaria'!G29</f>
        <v>293744.92800000001</v>
      </c>
      <c r="I73" s="218">
        <f>'Inst. Sanitaria'!G31</f>
        <v>22759.545739025256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1210672.0144875881</v>
      </c>
      <c r="G74" s="264">
        <f>'Inst. Sanitaria'!G37+'Inst. Sanitaria'!G38+'Inst. Sanitaria'!G39+'Inst. Sanitaria'!G40+'Inst. Sanitaria'!G41+'Inst. Sanitaria'!G42+'Inst. Sanitaria'!G43+'Inst. Sanitaria'!G44</f>
        <v>772633.41987905023</v>
      </c>
      <c r="H74" s="217">
        <f>'Inst. Sanitaria'!G46</f>
        <v>403899.27600000001</v>
      </c>
      <c r="I74" s="217">
        <f>'Inst. Sanitaria'!G48</f>
        <v>34139.318608537877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3552164.3197284797</v>
      </c>
      <c r="G75" s="265">
        <f>'Inst. Sanitaria'!G52+'Inst. Sanitaria'!G53+'Inst. Sanitaria'!G54+'Inst. Sanitaria'!G55+'Inst. Sanitaria'!G56+'Inst. Sanitaria'!G57</f>
        <v>2131929.4398864396</v>
      </c>
      <c r="H75" s="218">
        <f>'Inst. Sanitaria'!G59</f>
        <v>1325441.3718389999</v>
      </c>
      <c r="I75" s="218">
        <f>'Inst. Sanitaria'!G61</f>
        <v>94793.508003040173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2004245.1832195856</v>
      </c>
      <c r="G76" s="264">
        <f>'Inst. Sanitaria'!G69+'Inst. Sanitaria'!G70</f>
        <v>1852972.2314805603</v>
      </c>
      <c r="H76" s="217">
        <f>'Inst. Sanitaria'!G72</f>
        <v>128513.406</v>
      </c>
      <c r="I76" s="217">
        <f>'Inst. Sanitaria'!G74</f>
        <v>22759.545739025256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13721906.256076004</v>
      </c>
      <c r="G77" s="265">
        <f>'Inst. Sanitaria'!G80+'Inst. Sanitaria'!G81</f>
        <v>12866974.78437341</v>
      </c>
      <c r="H77" s="218">
        <f>'Inst. Sanitaria'!G83</f>
        <v>625970.44156800001</v>
      </c>
      <c r="I77" s="218">
        <f>'Inst. Sanitaria'!G85</f>
        <v>228961.03013459404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1478014.328663327</v>
      </c>
      <c r="G78" s="264">
        <f>'Inst. Sanitaria'!G93+'Inst. Sanitaria'!G94+'Inst. Sanitaria'!G95+'Inst. Sanitaria'!G96</f>
        <v>1093763.5093590582</v>
      </c>
      <c r="H78" s="217">
        <f>'Inst. Sanitaria'!G98</f>
        <v>367181.16000000003</v>
      </c>
      <c r="I78" s="217">
        <f>'Inst. Sanitaria'!G100</f>
        <v>17069.659304268938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1883112.7445131864</v>
      </c>
      <c r="G79" s="265">
        <f>'Inst. Sanitaria'!G106+'Inst. Sanitaria'!G107+'Inst. Sanitaria'!G108+'Inst. Sanitaria'!G109</f>
        <v>1364658.6327741609</v>
      </c>
      <c r="H79" s="218">
        <f>'Inst. Sanitaria'!G111</f>
        <v>495694.56600000005</v>
      </c>
      <c r="I79" s="218">
        <f>'Inst. Sanitaria'!G113</f>
        <v>22759.545739025256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405098.41584985913</v>
      </c>
      <c r="G80" s="264">
        <f>'Inst. Sanitaria'!G119</f>
        <v>270895.12341510277</v>
      </c>
      <c r="H80" s="217">
        <f>'Inst. Sanitaria'!G121</f>
        <v>128513.406</v>
      </c>
      <c r="I80" s="217">
        <f>'Inst. Sanitaria'!G123</f>
        <v>5689.886434756314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2466206.2348935134</v>
      </c>
      <c r="G81" s="265">
        <f>'Inst. Sanitaria'!G129+'Inst. Sanitaria'!G130+'Inst. Sanitaria'!G131</f>
        <v>1485109.5477354624</v>
      </c>
      <c r="H81" s="218">
        <f>'Inst. Sanitaria'!G133</f>
        <v>935577.59568000014</v>
      </c>
      <c r="I81" s="218">
        <f>'Inst. Sanitaria'!G135</f>
        <v>45519.091478050512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4818554.3511488875</v>
      </c>
      <c r="G82" s="264">
        <f>'Inst. Sanitaria'!G141+'Inst. Sanitaria'!G142+'Inst. Sanitaria'!G143+'Inst. Sanitaria'!G144</f>
        <v>3600646.1807684693</v>
      </c>
      <c r="H82" s="217">
        <f>'Inst. Sanitaria'!G146</f>
        <v>1120269.7191600001</v>
      </c>
      <c r="I82" s="217">
        <f>'Inst. Sanitaria'!G148</f>
        <v>97638.451220418327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872241.01544708479</v>
      </c>
      <c r="G83" s="265">
        <f>'Ints. Gas'!G9+'Ints. Gas'!G10+'Ints. Gas'!G11+'Ints. Gas'!G12+'Ints. Gas'!G13</f>
        <v>432913.02214281581</v>
      </c>
      <c r="H83" s="218">
        <f>'Ints. Gas'!G15</f>
        <v>422258.33400000003</v>
      </c>
      <c r="I83" s="218">
        <f>'Ints. Gas'!G17</f>
        <v>17069.659304268938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1064204.3006080932</v>
      </c>
      <c r="G84" s="264">
        <f>'Ints. Gas'!G23+'Ints. Gas'!G24+'Ints. Gas'!G25+'Ints. Gas'!G26+'Ints. Gas'!G27+'Ints. Gas'!G28+'Ints. Gas'!G29</f>
        <v>621462.37544297031</v>
      </c>
      <c r="H84" s="217">
        <f>'Ints. Gas'!G31</f>
        <v>422258.33400000003</v>
      </c>
      <c r="I84" s="217">
        <f>'Ints. Gas'!G33</f>
        <v>20483.591165122725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2139484.633323337</v>
      </c>
      <c r="G85" s="265">
        <f>'Ints. Gas'!G65+'Ints. Gas'!G66+'Ints. Gas'!G67+'Ints. Gas'!G68+'Ints. Gas'!G69+'Ints. Gas'!G70+'Ints. Gas'!G71+'Ints. Gas'!G72+'Ints. Gas'!G73+'Ints. Gas'!G74</f>
        <v>1550470.2436123586</v>
      </c>
      <c r="H85" s="218">
        <f>'Ints. Gas'!G76</f>
        <v>518459.79792000004</v>
      </c>
      <c r="I85" s="218">
        <f>'Ints. Gas'!G78</f>
        <v>70554.591790978287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13583803.572081413</v>
      </c>
      <c r="G86" s="264">
        <f>'Ints. Gas'!G39+'Ints. Gas'!G40+'Ints. Gas'!G41+'Ints. Gas'!G42+'Ints. Gas'!G43+'Ints. Gas'!G44</f>
        <v>8216240.2682241164</v>
      </c>
      <c r="H86" s="217">
        <f>'Ints. Gas'!G46</f>
        <v>4951860.2009340003</v>
      </c>
      <c r="I86" s="217">
        <f>'Ints. Gas'!G48</f>
        <v>415703.10292329628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1070728.4235674387</v>
      </c>
      <c r="G87" s="265">
        <f>'Ints. Gas'!G53+'Ints. Gas'!G54+'Ints. Gas'!G55</f>
        <v>929007.86816938827</v>
      </c>
      <c r="H87" s="218">
        <f>'Ints. Gas'!G57</f>
        <v>96201.463920000009</v>
      </c>
      <c r="I87" s="218">
        <f>'Ints. Gas'!G59</f>
        <v>45519.091478050512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1860877.3683904156</v>
      </c>
      <c r="G88" s="264">
        <f>'Ints. Elect.'!G9+'Ints. Elect.'!G10+'Ints. Elect.'!G11+'Ints. Elect.'!G12+'Ints. Elect.'!G13</f>
        <v>1384831.2590861467</v>
      </c>
      <c r="H88" s="217">
        <f>'Ints. Elect.'!G15</f>
        <v>458976.45</v>
      </c>
      <c r="I88" s="217">
        <f>'Ints. Elect.'!G17</f>
        <v>17069.659304268938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23625804.766592503</v>
      </c>
      <c r="G89" s="265">
        <f>'Ints. Elect.'!G23+'Ints. Elect.'!G24+'Ints. Elect.'!G25+'Ints. Elect.'!G26+'Ints. Elect.'!G27+'Ints. Elect.'!G28</f>
        <v>20662469.001406766</v>
      </c>
      <c r="H89" s="218">
        <f>'Ints. Elect.'!G30</f>
        <v>2765782.908171</v>
      </c>
      <c r="I89" s="218">
        <f>'Ints. Elect.'!G32</f>
        <v>197552.85701473919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1950546.7160915467</v>
      </c>
      <c r="G90" s="264">
        <f>'Ints. Elect.'!G38+'Ints. Elect.'!G39+'Ints. Elect.'!G40+'Ints. Elect.'!G41+'Ints. Elect.'!G42+'Ints. Elect.'!G43+'Ints. Elect.'!G44</f>
        <v>1542246.9523525215</v>
      </c>
      <c r="H90" s="217">
        <f>'Ints. Elect.'!G46</f>
        <v>385540.21799999999</v>
      </c>
      <c r="I90" s="217">
        <f>'Ints. Elect.'!G48</f>
        <v>22759.545739025256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9349.4736208568793</v>
      </c>
      <c r="G91" s="265">
        <f>Pintura!G9+Pintura!G10+Pintura!G11</f>
        <v>5201.5165778141909</v>
      </c>
      <c r="H91" s="218">
        <f>Pintura!G13</f>
        <v>3977.2604499999998</v>
      </c>
      <c r="I91" s="218">
        <f>Pintura!G15</f>
        <v>170.69659304268941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2271.6209336152356</v>
      </c>
      <c r="G92" s="264">
        <f>Pintura!G22+Pintura!G21</f>
        <v>226.09184426767257</v>
      </c>
      <c r="H92" s="217">
        <f>Pintura!G24</f>
        <v>1988.6302249999999</v>
      </c>
      <c r="I92" s="217">
        <f>Pintura!G26</f>
        <v>56.898864347563133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2368.7627594314245</v>
      </c>
      <c r="G93" s="265">
        <f>Pintura!G32+Pintura!G33</f>
        <v>323.23367008386157</v>
      </c>
      <c r="H93" s="218">
        <f>Pintura!G35</f>
        <v>1988.6302249999999</v>
      </c>
      <c r="I93" s="218">
        <f>Pintura!G37</f>
        <v>56.898864347563133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12012.367249667173</v>
      </c>
      <c r="G94" s="264">
        <f>Pintura!G43+Pintura!G44+Pintura!G45</f>
        <v>5818.881117276921</v>
      </c>
      <c r="H94" s="217">
        <f>Pintura!G47</f>
        <v>5965.8906749999996</v>
      </c>
      <c r="I94" s="217">
        <f>Pintura!G49</f>
        <v>227.59545739025253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6771.560307981249</v>
      </c>
      <c r="G95" s="265">
        <f>Pintura!G53+Pintura!G54</f>
        <v>2782.6936829385595</v>
      </c>
      <c r="H95" s="218">
        <f>Pintura!G56</f>
        <v>3818.1700319999995</v>
      </c>
      <c r="I95" s="218">
        <f>Pintura!G58</f>
        <v>170.69659304268941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10567.973283216579</v>
      </c>
      <c r="G96" s="264">
        <f>Pintura!G64+Pintura!G65+Pintura!G66</f>
        <v>6363.1173758263276</v>
      </c>
      <c r="H96" s="217">
        <f>Pintura!G68</f>
        <v>3977.2604499999998</v>
      </c>
      <c r="I96" s="217">
        <f>Pintura!G70</f>
        <v>227.59545739025253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13724.039794393975</v>
      </c>
      <c r="G97" s="265">
        <f>Pintura!G76+Pintura!G77</f>
        <v>9405.3861583085964</v>
      </c>
      <c r="H97" s="218">
        <f>Pintura!G79</f>
        <v>3977.2604499999998</v>
      </c>
      <c r="I97" s="218">
        <f>Pintura!G81</f>
        <v>341.39318608537883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37559.210586947796</v>
      </c>
      <c r="G98" s="264">
        <f>Vidrios!G9</f>
        <v>29604.689686947797</v>
      </c>
      <c r="H98" s="217">
        <f>Vidrios!G11</f>
        <v>7954.5208999999995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5692.8429289215146</v>
      </c>
      <c r="G99" s="265">
        <f>Varios!G9+Varios!G10+Varios!G11</f>
        <v>3306.4866589215153</v>
      </c>
      <c r="H99" s="218">
        <f>Varios!G13</f>
        <v>2386.3562699999998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53747.544740494937</v>
      </c>
      <c r="G100" s="264">
        <f>Varios!G19+Varios!G20+Varios!G21</f>
        <v>31474.886220494936</v>
      </c>
      <c r="H100" s="217">
        <f>Varios!G23</f>
        <v>22272.658519999997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81353.056843760744</v>
      </c>
      <c r="G101" s="265">
        <f>Varios!G29+Varios!G30+Varios!G31+Varios!G32+Varios!G33+Varios!G34+Varios!G35+Varios!G36+Varios!G37+Varios!G38</f>
        <v>57996.550004827135</v>
      </c>
      <c r="H101" s="218">
        <f>Varios!G40</f>
        <v>21477.206429999998</v>
      </c>
      <c r="I101" s="218">
        <f>Varios!G42</f>
        <v>1879.3004089336087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430936.37810024398</v>
      </c>
      <c r="G102" s="264">
        <f>Varios!G48+Varios!G49</f>
        <v>386032.92823450954</v>
      </c>
      <c r="H102" s="217">
        <f>Varios!G51</f>
        <v>37386.248229999997</v>
      </c>
      <c r="I102" s="217">
        <f>Varios!G53</f>
        <v>7517.2016357344346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7630.054124048138</v>
      </c>
      <c r="G103" s="265">
        <f>Varios!G57+Varios!G58</f>
        <v>3652.7936740481382</v>
      </c>
      <c r="H103" s="218">
        <f>Varios!G60</f>
        <v>3977.2604499999998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493824.13348059019</v>
      </c>
      <c r="G104" s="264">
        <f>Varios!G66</f>
        <v>454051.52898059017</v>
      </c>
      <c r="H104" s="217">
        <f>Varios!G68</f>
        <v>39772.604500000001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1647.0666245512625</v>
      </c>
      <c r="G105" s="265"/>
      <c r="H105" s="218">
        <f>Varios!G74</f>
        <v>509.08933759999996</v>
      </c>
      <c r="I105" s="218">
        <f>Varios!G76</f>
        <v>1137.9772869512626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816686.41345280968</v>
      </c>
      <c r="G106" s="264">
        <f>Varios!G82+Varios!G83</f>
        <v>180324.74145280969</v>
      </c>
      <c r="H106" s="217">
        <f>Varios!G85</f>
        <v>636361.67200000002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263622.44253972865</v>
      </c>
      <c r="G107" s="265">
        <f>Varios!G90+Varios!G91+Varios!G92</f>
        <v>228045.75812186144</v>
      </c>
      <c r="H107" s="218">
        <f>Varios!G94</f>
        <v>31818.083599999998</v>
      </c>
      <c r="I107" s="218">
        <f>Varios!G96</f>
        <v>3758.6008178672173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997768.57385975856</v>
      </c>
      <c r="G108" s="264">
        <f>Varios!G102</f>
        <v>988874.40275529178</v>
      </c>
      <c r="H108" s="217">
        <f>Varios!G104</f>
        <v>7954.5208999999995</v>
      </c>
      <c r="I108" s="217">
        <f>Varios!G106</f>
        <v>939.65020446680433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677926.11298590712</v>
      </c>
      <c r="G109" s="265">
        <f>Varios!G112+Varios!G113</f>
        <v>633022.66312017269</v>
      </c>
      <c r="H109" s="218">
        <f>Varios!G115</f>
        <v>37386.248229999997</v>
      </c>
      <c r="I109" s="218">
        <f>Varios!G117</f>
        <v>7517.2016357344346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76511.875712821435</v>
      </c>
      <c r="G110" s="264">
        <f>'Red Agua'!G9+'Red Agua'!G10+'Red Agua'!G11+'Red Agua'!G12+'Red Agua'!G13+'Red Agua'!G14+'Red Agua'!G15+'Red Agua'!G16</f>
        <v>53942.200376393223</v>
      </c>
      <c r="H110" s="217">
        <f>'Red Agua'!G18</f>
        <v>8197.3193970000011</v>
      </c>
      <c r="I110" s="217">
        <f>'Red Agua'!G20</f>
        <v>14372.355939428213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68201.667925027898</v>
      </c>
      <c r="G111" s="265">
        <f>'Red Agua'!G26+'Red Agua'!G27+'Red Agua'!G28+'Red Agua'!G29+'Red Agua'!G30+'Red Agua'!G31</f>
        <v>45631.992588599685</v>
      </c>
      <c r="H111" s="218">
        <f>'Red Agua'!G33</f>
        <v>8197.3193970000011</v>
      </c>
      <c r="I111" s="218">
        <f>'Red Agua'!G35</f>
        <v>14372.355939428213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21549578.953331295</v>
      </c>
      <c r="G112" s="264">
        <f>'Red Agua'!G42+'Red Agua'!G43+'Red Agua'!G44+'Red Agua'!G45+'Red Agua'!G46+'Red Agua'!G47</f>
        <v>19568742.625996053</v>
      </c>
      <c r="H112" s="217">
        <f>'Red Agua'!G49</f>
        <v>660926.08799999999</v>
      </c>
      <c r="I112" s="217">
        <f>'Red Agua'!G51</f>
        <v>1319910.2393352441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116752.39965220014</v>
      </c>
      <c r="G113" s="265">
        <f>'Red Cloaca'!G9+'Red Cloaca'!G10+'Red Cloaca'!G11+'Red Cloaca'!G12+'Red Cloaca'!G13+'Red Cloaca'!G14+'Red Cloaca'!G15</f>
        <v>87192.238632582506</v>
      </c>
      <c r="H113" s="218">
        <f>'Red Cloaca'!G17</f>
        <v>12254.671215</v>
      </c>
      <c r="I113" s="218">
        <f>'Red Cloaca'!G19</f>
        <v>17305.489804617642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93767.964864387148</v>
      </c>
      <c r="G114" s="264">
        <f>'Red Cloaca'!G25+'Red Cloaca'!G26+'Red Cloaca'!G27+'Red Cloaca'!G28+'Red Cloaca'!G29</f>
        <v>65401.142614769509</v>
      </c>
      <c r="H114" s="217">
        <f>'Red Cloaca'!G31</f>
        <v>11061.332445000002</v>
      </c>
      <c r="I114" s="217">
        <f>'Red Cloaca'!G33</f>
        <v>17305.489804617642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52015.326380133098</v>
      </c>
      <c r="G115" s="265">
        <f>'Red Gas'!G9+'Red Gas'!G10+'Red Gas'!G11</f>
        <v>27988.695181591222</v>
      </c>
      <c r="H115" s="218">
        <f>'Red Gas'!G13</f>
        <v>7894.3949400000001</v>
      </c>
      <c r="I115" s="218">
        <f>'Red Gas'!G15</f>
        <v>16132.236258541872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49032447.650210179</v>
      </c>
      <c r="G116" s="264">
        <f>'Red Elect'!G11+'Red Elect'!G12+'Red Elect'!G13+'Red Elect'!G14+'Red Elect'!G15+'Red Elect'!G16+'Red Elect'!G17+'Red Elect'!G18+'Red Elect'!G19+'Red Elect'!G20</f>
        <v>44346471.38626115</v>
      </c>
      <c r="H116" s="217">
        <f>'Red Elect'!G22</f>
        <v>2771299.8051</v>
      </c>
      <c r="I116" s="217">
        <f>'Red Elect'!G24</f>
        <v>1914676.458849031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5913607.6322686467</v>
      </c>
      <c r="G117" s="265">
        <f>'Red Elect'!G32+'Red Elect'!G33+'Red Elect'!G34+'Red Elect'!G35+'Red Elect'!G36+'Red Elect'!G37+'Red Elect'!G38+'Red Elect'!G39+'Red Elect'!G40</f>
        <v>4679953.8289011726</v>
      </c>
      <c r="H117" s="218">
        <f>'Red Elect'!G42</f>
        <v>471478.96849800006</v>
      </c>
      <c r="I117" s="218">
        <f>'Red Elect'!G44</f>
        <v>762174.83486947371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4734196.6199289374</v>
      </c>
      <c r="G118" s="264">
        <f>'Red Elect'!G52+'Red Elect'!G53+'Red Elect'!G54+'Red Elect'!G55+'Red Elect'!G56+'Red Elect'!G57+'Red Elect'!G58+'Red Elect'!G59+'Red Elect'!G60+'Red Elect'!G61+'Red Elect'!G62+'Red Elect'!G63</f>
        <v>4073979.2714012736</v>
      </c>
      <c r="H118" s="217">
        <f>'Red Elect'!G65</f>
        <v>278323.31928</v>
      </c>
      <c r="I118" s="217">
        <f>'Red Elect'!G67</f>
        <v>381894.02924766397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23151260.423129927</v>
      </c>
      <c r="G119" s="265">
        <f>'Red Elect'!G75+'Red Elect'!G76+'Red Elect'!G77</f>
        <v>22042125.903306052</v>
      </c>
      <c r="H119" s="218">
        <f>'Red Elect'!G79</f>
        <v>890469.39017400006</v>
      </c>
      <c r="I119" s="218">
        <f>'Red Elect'!G81</f>
        <v>218665.12964987211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46352.153084447236</v>
      </c>
      <c r="G120" s="264">
        <f>'Red Vial'!G9+'Red Vial'!G10+'Red Vial'!G11+'Red Vial'!G12</f>
        <v>30064.184375530604</v>
      </c>
      <c r="H120" s="217">
        <f>'Red Vial'!G14</f>
        <v>8749.9729900000002</v>
      </c>
      <c r="I120" s="217">
        <f>'Red Vial'!G16+'Red Vial'!G17</f>
        <v>7537.9957189166289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45285.600546064605</v>
      </c>
      <c r="G121" s="265">
        <f>'Red Vial'!G23+'Red Vial'!G24+'Red Vial'!G25</f>
        <v>16571.842945980385</v>
      </c>
      <c r="H121" s="218">
        <f>'Red Vial'!G27</f>
        <v>6403.389324499999</v>
      </c>
      <c r="I121" s="218">
        <f>'Red Vial'!G29+'Red Vial'!G30+'Red Vial'!G31+'Red Vial'!G32+'Red Vial'!G33</f>
        <v>22310.368275584216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64399.745839957148</v>
      </c>
      <c r="G122" s="264">
        <f>'Red Vial'!G39+'Red Vial'!G40+'Red Vial'!G41+'Red Vial'!G42+'Red Vial'!G43</f>
        <v>43839.069075972016</v>
      </c>
      <c r="H122" s="217">
        <f>'Red Vial'!G45</f>
        <v>5249.9837939999998</v>
      </c>
      <c r="I122" s="217">
        <f>'Red Vial'!G47+'Red Vial'!G48+'Red Vial'!G49+'Red Vial'!G50+'Red Vial'!G51</f>
        <v>15310.692969985139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11346.172779155173</v>
      </c>
      <c r="G123" s="265">
        <f>'Red Vial'!G56</f>
        <v>3461.3474498105243</v>
      </c>
      <c r="H123" s="218">
        <f>'Red Vial'!G58</f>
        <v>4190.0438840749994</v>
      </c>
      <c r="I123" s="218">
        <f>'Red Vial'!G60+'Red Vial'!G61</f>
        <v>3694.7814452696502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081/25&amp;11
ANEXO I&amp;C
&amp;G&amp;R&amp;"-,Cursiva"&amp;10“Gral. Martín Miguel de Güemes Héroe de la Nación Argentina”</oddHeader>
    <oddFooter>&amp;CAGOSTO 2025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abSelected="1" topLeftCell="B1" workbookViewId="0">
      <selection activeCell="X3" sqref="X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4" t="str">
        <f>'PT ORGANISMOS'!A2</f>
        <v>Precios de AGOSTO 2025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3" t="s">
        <v>1164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102740.68031202992</v>
      </c>
      <c r="T6" s="77">
        <f>($L$10+$L$13)*0.07*R6/4000</f>
        <v>19938.431167868264</v>
      </c>
      <c r="U6" s="86">
        <f>$L$8*R6</f>
        <v>29206.488699999998</v>
      </c>
      <c r="V6" s="86">
        <f>$L$19/120/8*R6</f>
        <v>1798.5352388194869</v>
      </c>
      <c r="W6" s="90">
        <f>P6*S6/2/R6</f>
        <v>7085.5641594503404</v>
      </c>
      <c r="X6" s="86">
        <f>$L$15*2*6/40000*O6</f>
        <v>2902.390814194187</v>
      </c>
      <c r="Y6" s="86">
        <f>0.12*145*$L$14*1.3*P6</f>
        <v>14626.720451013509</v>
      </c>
      <c r="Z6" s="90">
        <f t="shared" ref="Z6:Z47" si="2">+S6+T6+U6+V6+W6+X6+Y6</f>
        <v>178298.81084337572</v>
      </c>
      <c r="AA6" s="91">
        <f>Z6/10/O6</f>
        <v>1782.9881084337571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109826.24447148026</v>
      </c>
      <c r="T7" s="77">
        <f t="shared" ref="T7:T14" si="4">($L$10+$L$13)*0.07*R7/4000</f>
        <v>21313.495386341936</v>
      </c>
      <c r="U7" s="86">
        <f t="shared" ref="U7:U47" si="5">$L$8*R7</f>
        <v>31220.729299999999</v>
      </c>
      <c r="V7" s="86">
        <f t="shared" ref="V7:V14" si="6">$L$19/120/8*R7</f>
        <v>1922.5721518415205</v>
      </c>
      <c r="W7" s="90">
        <f t="shared" ref="W7:W47" si="7">P7*S7/2/R7</f>
        <v>10628.346239175507</v>
      </c>
      <c r="X7" s="86">
        <f t="shared" ref="X7:X14" si="8">$L$15*2*6/40000*O7</f>
        <v>4353.5862212912807</v>
      </c>
      <c r="Y7" s="86">
        <f t="shared" ref="Y7:Y14" si="9">0.12*145*$L$14*1.3*P7</f>
        <v>21940.080676520261</v>
      </c>
      <c r="Z7" s="90">
        <f t="shared" si="2"/>
        <v>201205.05444665076</v>
      </c>
      <c r="AA7" s="91">
        <f t="shared" ref="AA7:AA14" si="10">+Z7/10/O7</f>
        <v>1341.3670296443383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VLOOKUP($B8,IN_08_25!$B:$E,4,)</f>
        <v>10071.203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116911.80863093059</v>
      </c>
      <c r="T8" s="77">
        <f t="shared" si="4"/>
        <v>22688.559604815611</v>
      </c>
      <c r="U8" s="86">
        <f t="shared" si="5"/>
        <v>33234.969899999996</v>
      </c>
      <c r="V8" s="86">
        <f t="shared" si="6"/>
        <v>2046.6090648635541</v>
      </c>
      <c r="W8" s="90">
        <f t="shared" si="7"/>
        <v>14171.128318900681</v>
      </c>
      <c r="X8" s="86">
        <f t="shared" si="8"/>
        <v>5804.781628388374</v>
      </c>
      <c r="Y8" s="86">
        <f t="shared" si="9"/>
        <v>29253.440902027018</v>
      </c>
      <c r="Z8" s="90">
        <f t="shared" si="2"/>
        <v>224111.29804992583</v>
      </c>
      <c r="AA8" s="91">
        <f t="shared" si="10"/>
        <v>1120.5564902496292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123997.37279038093</v>
      </c>
      <c r="T9" s="77">
        <f t="shared" si="4"/>
        <v>24063.623823289287</v>
      </c>
      <c r="U9" s="86">
        <f t="shared" si="5"/>
        <v>35249.210500000001</v>
      </c>
      <c r="V9" s="86">
        <f t="shared" si="6"/>
        <v>2170.6459778855879</v>
      </c>
      <c r="W9" s="90">
        <f t="shared" si="7"/>
        <v>17713.910398625849</v>
      </c>
      <c r="X9" s="86">
        <f t="shared" si="8"/>
        <v>7255.9770354854682</v>
      </c>
      <c r="Y9" s="86">
        <f t="shared" si="9"/>
        <v>36566.80112753377</v>
      </c>
      <c r="Z9" s="90">
        <f t="shared" si="2"/>
        <v>247017.54165320093</v>
      </c>
      <c r="AA9" s="91">
        <f t="shared" si="10"/>
        <v>988.07016661280375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VLOOKUP($B10,IN_08_25!$B:$E,4,)</f>
        <v>373997620.67445701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131082.93694983126</v>
      </c>
      <c r="T10" s="77">
        <f t="shared" si="4"/>
        <v>25438.688041762958</v>
      </c>
      <c r="U10" s="86">
        <f t="shared" si="5"/>
        <v>37263.451099999998</v>
      </c>
      <c r="V10" s="86">
        <f t="shared" si="6"/>
        <v>2294.6828909076212</v>
      </c>
      <c r="W10" s="90">
        <f t="shared" si="7"/>
        <v>21256.692478351011</v>
      </c>
      <c r="X10" s="86">
        <f t="shared" si="8"/>
        <v>8707.1724425825614</v>
      </c>
      <c r="Y10" s="86">
        <f t="shared" si="9"/>
        <v>43880.161353040523</v>
      </c>
      <c r="Z10" s="90">
        <f t="shared" si="2"/>
        <v>269923.78525647597</v>
      </c>
      <c r="AA10" s="91">
        <f t="shared" si="10"/>
        <v>899.7459508549199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VLOOKUP($B11,IN_08_25!$B:$E,4,)</f>
        <v>412475013.71647465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138168.50110928161</v>
      </c>
      <c r="T11" s="77">
        <f t="shared" si="4"/>
        <v>26813.752260236633</v>
      </c>
      <c r="U11" s="86">
        <f t="shared" si="5"/>
        <v>39277.691699999996</v>
      </c>
      <c r="V11" s="86">
        <f t="shared" si="6"/>
        <v>2418.719803929655</v>
      </c>
      <c r="W11" s="90">
        <f t="shared" si="7"/>
        <v>24799.474558076185</v>
      </c>
      <c r="X11" s="86">
        <f t="shared" si="8"/>
        <v>10158.367849679655</v>
      </c>
      <c r="Y11" s="86">
        <f t="shared" si="9"/>
        <v>51193.521578547276</v>
      </c>
      <c r="Z11" s="90">
        <f t="shared" si="2"/>
        <v>292830.02885975101</v>
      </c>
      <c r="AA11" s="91">
        <f t="shared" si="10"/>
        <v>836.65722531357426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VLOOKUP($B12,IN_08_25!$B:$E,4,)</f>
        <v>19644832.628339611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145254.06526873194</v>
      </c>
      <c r="T12" s="77">
        <f t="shared" si="4"/>
        <v>28188.816478710301</v>
      </c>
      <c r="U12" s="86">
        <f t="shared" si="5"/>
        <v>41291.932299999993</v>
      </c>
      <c r="V12" s="86">
        <f t="shared" si="6"/>
        <v>2542.7567169516883</v>
      </c>
      <c r="W12" s="90">
        <f t="shared" si="7"/>
        <v>28342.256637801358</v>
      </c>
      <c r="X12" s="86">
        <f t="shared" si="8"/>
        <v>11609.563256776748</v>
      </c>
      <c r="Y12" s="86">
        <f t="shared" si="9"/>
        <v>58506.881804054035</v>
      </c>
      <c r="Z12" s="90">
        <f t="shared" si="2"/>
        <v>315736.27246302605</v>
      </c>
      <c r="AA12" s="91">
        <f t="shared" si="10"/>
        <v>789.34068115756509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VLOOKUP($B13,IN_08_25!$B:$E,4,)</f>
        <v>18877870.318021059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152339.62942818229</v>
      </c>
      <c r="T13" s="77">
        <f t="shared" si="4"/>
        <v>29563.880697183977</v>
      </c>
      <c r="U13" s="86">
        <f t="shared" si="5"/>
        <v>43306.172899999998</v>
      </c>
      <c r="V13" s="86">
        <f t="shared" si="6"/>
        <v>2666.7936299737221</v>
      </c>
      <c r="W13" s="90">
        <f t="shared" si="7"/>
        <v>31885.038717526524</v>
      </c>
      <c r="X13" s="86">
        <f t="shared" si="8"/>
        <v>13060.758663873841</v>
      </c>
      <c r="Y13" s="86">
        <f t="shared" si="9"/>
        <v>65820.242029560788</v>
      </c>
      <c r="Z13" s="90">
        <f t="shared" si="2"/>
        <v>338642.51606630115</v>
      </c>
      <c r="AA13" s="91">
        <f t="shared" si="10"/>
        <v>752.53892459178041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VLOOKUP($B14,IN_08_25!$B:$E,4,)</f>
        <v>1616.5694574506529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159425.19358763265</v>
      </c>
      <c r="T14" s="77">
        <f t="shared" si="4"/>
        <v>30938.944915657652</v>
      </c>
      <c r="U14" s="86">
        <f t="shared" si="5"/>
        <v>45320.413499999995</v>
      </c>
      <c r="V14" s="86">
        <f t="shared" si="6"/>
        <v>2790.8305429957554</v>
      </c>
      <c r="W14" s="90">
        <f t="shared" si="7"/>
        <v>35427.820797251698</v>
      </c>
      <c r="X14" s="86">
        <f t="shared" si="8"/>
        <v>14511.954070970936</v>
      </c>
      <c r="Y14" s="86">
        <f t="shared" si="9"/>
        <v>73133.602255067541</v>
      </c>
      <c r="Z14" s="90">
        <f t="shared" si="2"/>
        <v>361548.75966957625</v>
      </c>
      <c r="AA14" s="91">
        <f t="shared" si="10"/>
        <v>723.09751933915254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VLOOKUP($B15,IN_08_25!$B:$E,4,)</f>
        <v>967463.60473139572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326102.78033007879</v>
      </c>
      <c r="T15" s="78">
        <f>($L$11+$L$13)*0.07*R15/4000</f>
        <v>63408.873953070877</v>
      </c>
      <c r="U15" s="86">
        <f t="shared" si="5"/>
        <v>84598.105200000005</v>
      </c>
      <c r="V15" s="92">
        <f>$L$20/120/8*R15</f>
        <v>5869.7397826231008</v>
      </c>
      <c r="W15" s="90">
        <f t="shared" si="7"/>
        <v>46586.111475725535</v>
      </c>
      <c r="X15" s="92">
        <f>2*($L$16*6+$L$17*12)/40000*O15</f>
        <v>56452.733111237314</v>
      </c>
      <c r="Y15" s="92">
        <f>0.12*176*$L$14*1.3*P15</f>
        <v>106522.87445703629</v>
      </c>
      <c r="Z15" s="90">
        <f t="shared" si="2"/>
        <v>689541.21830977185</v>
      </c>
      <c r="AA15" s="93">
        <f t="shared" ref="AA15:AA47" si="11">+Z15/24/O15</f>
        <v>478.8480682706749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VLOOKUP($B16,IN_08_25!$B:$E,4,)</f>
        <v>1041734.6233346097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341631.48415532062</v>
      </c>
      <c r="T16" s="78">
        <f t="shared" ref="T16:T47" si="13">($L$11+$L$13)*0.07*R16/4000</f>
        <v>66428.344141312351</v>
      </c>
      <c r="U16" s="86">
        <f t="shared" si="5"/>
        <v>88626.5864</v>
      </c>
      <c r="V16" s="92">
        <f t="shared" ref="V16:V47" si="14">$L$20/120/8*R16</f>
        <v>6149.2512008432486</v>
      </c>
      <c r="W16" s="90">
        <f t="shared" si="7"/>
        <v>54350.463388346456</v>
      </c>
      <c r="X16" s="92">
        <f t="shared" ref="X16:X47" si="15">2*($L$16*6+$L$17*12)/40000*O16</f>
        <v>65861.521963110194</v>
      </c>
      <c r="Y16" s="92">
        <f t="shared" ref="Y16:Y47" si="16">0.12*176*$L$14*1.3*P16</f>
        <v>124276.68686654232</v>
      </c>
      <c r="Z16" s="90">
        <f t="shared" si="2"/>
        <v>747324.33811547526</v>
      </c>
      <c r="AA16" s="93">
        <f t="shared" si="11"/>
        <v>444.83591554492574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VLOOKUP($B17,IN_08_25!$B:$E,4,)</f>
        <v>1047264.1636448428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357160.18798056245</v>
      </c>
      <c r="T17" s="78">
        <f t="shared" si="13"/>
        <v>69447.814329553818</v>
      </c>
      <c r="U17" s="86">
        <f t="shared" si="5"/>
        <v>92655.067599999995</v>
      </c>
      <c r="V17" s="92">
        <f t="shared" si="14"/>
        <v>6428.7626190633955</v>
      </c>
      <c r="W17" s="90">
        <f t="shared" si="7"/>
        <v>62114.815300967392</v>
      </c>
      <c r="X17" s="92">
        <f t="shared" si="15"/>
        <v>75270.31081498308</v>
      </c>
      <c r="Y17" s="92">
        <f t="shared" si="16"/>
        <v>142030.49927604839</v>
      </c>
      <c r="Z17" s="90">
        <f t="shared" si="2"/>
        <v>805107.45792117855</v>
      </c>
      <c r="AA17" s="93">
        <f t="shared" si="11"/>
        <v>419.32680100061378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372688.89180580428</v>
      </c>
      <c r="T18" s="78">
        <f t="shared" si="13"/>
        <v>72467.284517795284</v>
      </c>
      <c r="U18" s="86">
        <f t="shared" si="5"/>
        <v>96683.54879999999</v>
      </c>
      <c r="V18" s="92">
        <f t="shared" si="14"/>
        <v>6708.2740372835433</v>
      </c>
      <c r="W18" s="90">
        <f t="shared" si="7"/>
        <v>69879.167213588298</v>
      </c>
      <c r="X18" s="92">
        <f t="shared" si="15"/>
        <v>84679.099666855967</v>
      </c>
      <c r="Y18" s="92">
        <f t="shared" si="16"/>
        <v>159784.31168555445</v>
      </c>
      <c r="Z18" s="90">
        <f t="shared" si="2"/>
        <v>862890.57772688172</v>
      </c>
      <c r="AA18" s="93">
        <f t="shared" si="11"/>
        <v>399.48637857726004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VLOOKUP($B19,IN_08_25!$B:$E,4,)</f>
        <v>595377.18250576116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388217.59563104622</v>
      </c>
      <c r="T19" s="78">
        <f t="shared" si="13"/>
        <v>75486.754706036765</v>
      </c>
      <c r="U19" s="86">
        <f t="shared" si="5"/>
        <v>100712.03</v>
      </c>
      <c r="V19" s="92">
        <f t="shared" si="14"/>
        <v>6987.7854555036911</v>
      </c>
      <c r="W19" s="90">
        <f t="shared" si="7"/>
        <v>77643.519126209241</v>
      </c>
      <c r="X19" s="92">
        <f t="shared" si="15"/>
        <v>94087.888518728854</v>
      </c>
      <c r="Y19" s="92">
        <f t="shared" si="16"/>
        <v>177538.12409506048</v>
      </c>
      <c r="Z19" s="90">
        <f t="shared" si="2"/>
        <v>920673.69753258536</v>
      </c>
      <c r="AA19" s="93">
        <f t="shared" si="11"/>
        <v>383.61404063857719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VLOOKUP($B20,IN_08_25!$B:$E,4,)</f>
        <v>670827.40372835437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403746.29945628805</v>
      </c>
      <c r="T20" s="78">
        <f t="shared" si="13"/>
        <v>78506.224894278232</v>
      </c>
      <c r="U20" s="86">
        <f t="shared" si="5"/>
        <v>104740.51119999999</v>
      </c>
      <c r="V20" s="92">
        <f t="shared" si="14"/>
        <v>7267.2968737238389</v>
      </c>
      <c r="W20" s="90">
        <f t="shared" si="7"/>
        <v>85407.87103883017</v>
      </c>
      <c r="X20" s="92">
        <f t="shared" si="15"/>
        <v>103496.67737060174</v>
      </c>
      <c r="Y20" s="92">
        <f t="shared" si="16"/>
        <v>195291.93650456655</v>
      </c>
      <c r="Z20" s="90">
        <f t="shared" si="2"/>
        <v>978456.81733828853</v>
      </c>
      <c r="AA20" s="93">
        <f t="shared" si="11"/>
        <v>370.6275823251093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419275.00328152988</v>
      </c>
      <c r="T21" s="78">
        <f t="shared" si="13"/>
        <v>81525.695082519698</v>
      </c>
      <c r="U21" s="86">
        <f t="shared" si="5"/>
        <v>108768.9924</v>
      </c>
      <c r="V21" s="92">
        <f t="shared" si="14"/>
        <v>7546.8082919439867</v>
      </c>
      <c r="W21" s="90">
        <f t="shared" si="7"/>
        <v>93172.222951451069</v>
      </c>
      <c r="X21" s="92">
        <f t="shared" si="15"/>
        <v>112905.46622247463</v>
      </c>
      <c r="Y21" s="92">
        <f t="shared" si="16"/>
        <v>213045.74891407258</v>
      </c>
      <c r="Z21" s="90">
        <f t="shared" si="2"/>
        <v>1036239.9371439917</v>
      </c>
      <c r="AA21" s="93">
        <f t="shared" si="11"/>
        <v>359.80553373055267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434803.70710677165</v>
      </c>
      <c r="T22" s="78">
        <f t="shared" si="13"/>
        <v>84545.165270761165</v>
      </c>
      <c r="U22" s="86">
        <f t="shared" si="5"/>
        <v>112797.47359999998</v>
      </c>
      <c r="V22" s="92">
        <f t="shared" si="14"/>
        <v>7826.3197101641335</v>
      </c>
      <c r="W22" s="90">
        <f t="shared" si="7"/>
        <v>100936.574864072</v>
      </c>
      <c r="X22" s="92">
        <f t="shared" si="15"/>
        <v>122314.25507434751</v>
      </c>
      <c r="Y22" s="92">
        <f t="shared" si="16"/>
        <v>230799.56132357864</v>
      </c>
      <c r="Z22" s="90">
        <f t="shared" si="2"/>
        <v>1094023.0569496951</v>
      </c>
      <c r="AA22" s="93">
        <f t="shared" si="11"/>
        <v>350.64841568900488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450332.41093201353</v>
      </c>
      <c r="T23" s="78">
        <f t="shared" si="13"/>
        <v>87564.635459002631</v>
      </c>
      <c r="U23" s="86">
        <f t="shared" si="5"/>
        <v>116825.95479999999</v>
      </c>
      <c r="V23" s="92">
        <f t="shared" si="14"/>
        <v>8105.8311283842813</v>
      </c>
      <c r="W23" s="90">
        <f t="shared" si="7"/>
        <v>108700.92677669291</v>
      </c>
      <c r="X23" s="92">
        <f t="shared" si="15"/>
        <v>131723.04392622039</v>
      </c>
      <c r="Y23" s="92">
        <f t="shared" si="16"/>
        <v>248553.37373308465</v>
      </c>
      <c r="Z23" s="90">
        <f t="shared" si="2"/>
        <v>1151806.1767553983</v>
      </c>
      <c r="AA23" s="93">
        <f t="shared" si="11"/>
        <v>342.79945736767803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445473.0148137926</v>
      </c>
      <c r="T24" s="107">
        <f t="shared" si="13"/>
        <v>90584.105647244112</v>
      </c>
      <c r="U24" s="108">
        <f t="shared" si="5"/>
        <v>120854.43599999999</v>
      </c>
      <c r="V24" s="109">
        <f t="shared" si="14"/>
        <v>8385.34254660443</v>
      </c>
      <c r="W24" s="110">
        <f t="shared" si="7"/>
        <v>111368.25370344815</v>
      </c>
      <c r="X24" s="109">
        <f t="shared" si="15"/>
        <v>141131.83277809329</v>
      </c>
      <c r="Y24" s="109">
        <f t="shared" si="16"/>
        <v>266307.18614259071</v>
      </c>
      <c r="Z24" s="110">
        <f t="shared" si="2"/>
        <v>1184104.1716317732</v>
      </c>
      <c r="AA24" s="111">
        <f t="shared" si="11"/>
        <v>328.91782545327032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1782.9881084337571</v>
      </c>
      <c r="F25" s="113"/>
      <c r="H25" s="112">
        <f t="shared" ref="H25:H45" si="19">O27</f>
        <v>180</v>
      </c>
      <c r="I25" s="114">
        <f t="shared" ref="I25:I45" si="20">AA27</f>
        <v>313.51743427253791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460322.11530758574</v>
      </c>
      <c r="T25" s="107">
        <f t="shared" si="13"/>
        <v>93603.575835485579</v>
      </c>
      <c r="U25" s="108">
        <f t="shared" si="5"/>
        <v>124882.9172</v>
      </c>
      <c r="V25" s="109">
        <f t="shared" si="14"/>
        <v>8664.8539648245769</v>
      </c>
      <c r="W25" s="110">
        <f t="shared" si="7"/>
        <v>118792.80395034471</v>
      </c>
      <c r="X25" s="109">
        <f t="shared" si="15"/>
        <v>150540.62162996616</v>
      </c>
      <c r="Y25" s="109">
        <f t="shared" si="16"/>
        <v>284060.99855209677</v>
      </c>
      <c r="Z25" s="110">
        <f t="shared" si="2"/>
        <v>1240867.8864403036</v>
      </c>
      <c r="AA25" s="111">
        <f t="shared" si="11"/>
        <v>323.14267876049576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1341.3670296443383</v>
      </c>
      <c r="F26" s="115"/>
      <c r="H26" s="39">
        <f t="shared" si="19"/>
        <v>190</v>
      </c>
      <c r="I26" s="116">
        <f t="shared" si="20"/>
        <v>309.46469975129253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475171.21580137883</v>
      </c>
      <c r="T26" s="107">
        <f t="shared" si="13"/>
        <v>96623.04602372706</v>
      </c>
      <c r="U26" s="108">
        <f t="shared" si="5"/>
        <v>128911.39840000001</v>
      </c>
      <c r="V26" s="109">
        <f t="shared" si="14"/>
        <v>8944.3653830447256</v>
      </c>
      <c r="W26" s="110">
        <f t="shared" si="7"/>
        <v>126217.35419724125</v>
      </c>
      <c r="X26" s="109">
        <f t="shared" si="15"/>
        <v>159949.41048183906</v>
      </c>
      <c r="Y26" s="109">
        <f t="shared" si="16"/>
        <v>301814.81096160284</v>
      </c>
      <c r="Z26" s="110">
        <f t="shared" si="2"/>
        <v>1297631.6012488338</v>
      </c>
      <c r="AA26" s="111">
        <f t="shared" si="11"/>
        <v>318.04696109040043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1120.5564902496292</v>
      </c>
      <c r="F27" s="115"/>
      <c r="H27" s="39">
        <f t="shared" si="19"/>
        <v>200</v>
      </c>
      <c r="I27" s="116">
        <f t="shared" si="20"/>
        <v>305.81723868217171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490020.31629517186</v>
      </c>
      <c r="T27" s="107">
        <f t="shared" si="13"/>
        <v>99642.516211968512</v>
      </c>
      <c r="U27" s="108">
        <f t="shared" si="5"/>
        <v>132939.87959999999</v>
      </c>
      <c r="V27" s="109">
        <f t="shared" si="14"/>
        <v>9223.8768012648725</v>
      </c>
      <c r="W27" s="110">
        <f t="shared" si="7"/>
        <v>133641.90444413779</v>
      </c>
      <c r="X27" s="109">
        <f t="shared" si="15"/>
        <v>169358.19933371193</v>
      </c>
      <c r="Y27" s="109">
        <f t="shared" si="16"/>
        <v>319568.6233711089</v>
      </c>
      <c r="Z27" s="110">
        <f t="shared" si="2"/>
        <v>1354395.3160573638</v>
      </c>
      <c r="AA27" s="111">
        <f t="shared" si="11"/>
        <v>313.51743427253791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988.07016661280375</v>
      </c>
      <c r="F28" s="115"/>
      <c r="H28" s="39">
        <f t="shared" si="19"/>
        <v>210</v>
      </c>
      <c r="I28" s="116">
        <f t="shared" si="20"/>
        <v>302.51715485772905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504869.41678896494</v>
      </c>
      <c r="T28" s="107">
        <f t="shared" si="13"/>
        <v>102661.98640020998</v>
      </c>
      <c r="U28" s="108">
        <f t="shared" si="5"/>
        <v>136968.36079999999</v>
      </c>
      <c r="V28" s="109">
        <f t="shared" si="14"/>
        <v>9503.3882194850194</v>
      </c>
      <c r="W28" s="110">
        <f t="shared" si="7"/>
        <v>141066.45469103431</v>
      </c>
      <c r="X28" s="109">
        <f t="shared" si="15"/>
        <v>178766.98818558484</v>
      </c>
      <c r="Y28" s="109">
        <f t="shared" si="16"/>
        <v>337322.43578061491</v>
      </c>
      <c r="Z28" s="110">
        <f t="shared" si="2"/>
        <v>1411159.0308658939</v>
      </c>
      <c r="AA28" s="111">
        <f t="shared" si="11"/>
        <v>309.46469975129253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899.7459508549199</v>
      </c>
      <c r="F29" s="115"/>
      <c r="H29" s="39">
        <f t="shared" si="19"/>
        <v>220</v>
      </c>
      <c r="I29" s="116">
        <f t="shared" si="20"/>
        <v>299.51707865369025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519718.51728275802</v>
      </c>
      <c r="T29" s="107">
        <f t="shared" si="13"/>
        <v>105681.45658845146</v>
      </c>
      <c r="U29" s="108">
        <f t="shared" si="5"/>
        <v>140996.842</v>
      </c>
      <c r="V29" s="109">
        <f t="shared" si="14"/>
        <v>9782.8996377051681</v>
      </c>
      <c r="W29" s="110">
        <f t="shared" si="7"/>
        <v>148491.00493793088</v>
      </c>
      <c r="X29" s="109">
        <f t="shared" si="15"/>
        <v>188175.77703745771</v>
      </c>
      <c r="Y29" s="109">
        <f t="shared" si="16"/>
        <v>355076.24819012097</v>
      </c>
      <c r="Z29" s="110">
        <f t="shared" si="2"/>
        <v>1467922.7456744241</v>
      </c>
      <c r="AA29" s="111">
        <f t="shared" si="11"/>
        <v>305.81723868217171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836.65722531357426</v>
      </c>
      <c r="F30" s="115"/>
      <c r="H30" s="39">
        <f t="shared" si="19"/>
        <v>230</v>
      </c>
      <c r="I30" s="116">
        <f t="shared" si="20"/>
        <v>296.77787864130698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534567.61777655117</v>
      </c>
      <c r="T30" s="107">
        <f t="shared" si="13"/>
        <v>108700.92677669293</v>
      </c>
      <c r="U30" s="108">
        <f t="shared" si="5"/>
        <v>145025.32319999998</v>
      </c>
      <c r="V30" s="109">
        <f t="shared" si="14"/>
        <v>10062.411055925315</v>
      </c>
      <c r="W30" s="110">
        <f t="shared" si="7"/>
        <v>155915.55518482745</v>
      </c>
      <c r="X30" s="109">
        <f t="shared" si="15"/>
        <v>197584.56588933061</v>
      </c>
      <c r="Y30" s="109">
        <f t="shared" si="16"/>
        <v>372830.06059962703</v>
      </c>
      <c r="Z30" s="110">
        <f t="shared" si="2"/>
        <v>1524686.4604829545</v>
      </c>
      <c r="AA30" s="111">
        <f t="shared" si="11"/>
        <v>302.51715485772905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789.34068115756509</v>
      </c>
      <c r="F31" s="115"/>
      <c r="H31" s="39">
        <f t="shared" si="19"/>
        <v>240</v>
      </c>
      <c r="I31" s="116">
        <f t="shared" si="20"/>
        <v>294.2669452966224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549416.71827034431</v>
      </c>
      <c r="T31" s="107">
        <f t="shared" si="13"/>
        <v>111720.39696493441</v>
      </c>
      <c r="U31" s="108">
        <f t="shared" si="5"/>
        <v>149053.80439999999</v>
      </c>
      <c r="V31" s="109">
        <f t="shared" si="14"/>
        <v>10341.922474145464</v>
      </c>
      <c r="W31" s="110">
        <f t="shared" si="7"/>
        <v>163340.10543172399</v>
      </c>
      <c r="X31" s="109">
        <f t="shared" si="15"/>
        <v>206993.35474120348</v>
      </c>
      <c r="Y31" s="109">
        <f t="shared" si="16"/>
        <v>390583.87300913309</v>
      </c>
      <c r="Z31" s="110">
        <f t="shared" si="2"/>
        <v>1581450.1752914847</v>
      </c>
      <c r="AA31" s="111">
        <f t="shared" si="11"/>
        <v>299.51707865369025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752.53892459178041</v>
      </c>
      <c r="F32" s="115"/>
      <c r="H32" s="39">
        <f t="shared" si="19"/>
        <v>250</v>
      </c>
      <c r="I32" s="116">
        <f t="shared" si="20"/>
        <v>291.95688661951249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564265.81876413722</v>
      </c>
      <c r="T32" s="107">
        <f t="shared" si="13"/>
        <v>114739.86715317586</v>
      </c>
      <c r="U32" s="108">
        <f t="shared" si="5"/>
        <v>153082.28559999997</v>
      </c>
      <c r="V32" s="109">
        <f t="shared" si="14"/>
        <v>10621.433892365611</v>
      </c>
      <c r="W32" s="110">
        <f t="shared" si="7"/>
        <v>170764.65567862045</v>
      </c>
      <c r="X32" s="109">
        <f t="shared" si="15"/>
        <v>216402.14359307638</v>
      </c>
      <c r="Y32" s="109">
        <f t="shared" si="16"/>
        <v>408337.6854186391</v>
      </c>
      <c r="Z32" s="110">
        <f t="shared" si="2"/>
        <v>1638213.8901000146</v>
      </c>
      <c r="AA32" s="111">
        <f t="shared" si="11"/>
        <v>296.77787864130698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723.09751933915254</v>
      </c>
      <c r="F33" s="115"/>
      <c r="H33" s="39">
        <f t="shared" si="19"/>
        <v>260</v>
      </c>
      <c r="I33" s="116">
        <f t="shared" si="20"/>
        <v>289.82452476371873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579114.91925793036</v>
      </c>
      <c r="T33" s="107">
        <f t="shared" si="13"/>
        <v>117759.33734141734</v>
      </c>
      <c r="U33" s="108">
        <f t="shared" si="5"/>
        <v>157110.76679999998</v>
      </c>
      <c r="V33" s="109">
        <f t="shared" si="14"/>
        <v>10900.945310585757</v>
      </c>
      <c r="W33" s="110">
        <f t="shared" si="7"/>
        <v>178189.20592551702</v>
      </c>
      <c r="X33" s="109">
        <f t="shared" si="15"/>
        <v>225810.93244494926</v>
      </c>
      <c r="Y33" s="109">
        <f t="shared" si="16"/>
        <v>426091.49782814516</v>
      </c>
      <c r="Z33" s="110">
        <f t="shared" si="2"/>
        <v>1694977.604908545</v>
      </c>
      <c r="AA33" s="111">
        <f t="shared" si="11"/>
        <v>294.2669452966224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478.8480682706749</v>
      </c>
      <c r="F34" s="115"/>
      <c r="H34" s="39">
        <f t="shared" si="19"/>
        <v>280</v>
      </c>
      <c r="I34" s="116">
        <f t="shared" si="20"/>
        <v>286.01673573551574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593964.01975172351</v>
      </c>
      <c r="T34" s="107">
        <f t="shared" si="13"/>
        <v>120778.80752965881</v>
      </c>
      <c r="U34" s="108">
        <f t="shared" si="5"/>
        <v>161139.24799999999</v>
      </c>
      <c r="V34" s="109">
        <f t="shared" si="14"/>
        <v>11180.456728805906</v>
      </c>
      <c r="W34" s="110">
        <f t="shared" si="7"/>
        <v>185613.75617241359</v>
      </c>
      <c r="X34" s="109">
        <f t="shared" si="15"/>
        <v>235219.72129682216</v>
      </c>
      <c r="Y34" s="109">
        <f t="shared" si="16"/>
        <v>443845.31023765123</v>
      </c>
      <c r="Z34" s="110">
        <f t="shared" si="2"/>
        <v>1751741.3197170752</v>
      </c>
      <c r="AA34" s="111">
        <f t="shared" si="11"/>
        <v>291.95688661951249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444.83591554492574</v>
      </c>
      <c r="F35" s="115"/>
      <c r="H35" s="39">
        <f t="shared" si="19"/>
        <v>300</v>
      </c>
      <c r="I35" s="116">
        <f t="shared" si="20"/>
        <v>282.71665191107303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608813.12024551653</v>
      </c>
      <c r="T35" s="107">
        <f t="shared" si="13"/>
        <v>123798.27771790027</v>
      </c>
      <c r="U35" s="108">
        <f t="shared" si="5"/>
        <v>165167.72919999997</v>
      </c>
      <c r="V35" s="109">
        <f t="shared" si="14"/>
        <v>11459.968147026053</v>
      </c>
      <c r="W35" s="110">
        <f t="shared" si="7"/>
        <v>193038.30641931016</v>
      </c>
      <c r="X35" s="109">
        <f t="shared" si="15"/>
        <v>244628.51014869503</v>
      </c>
      <c r="Y35" s="109">
        <f t="shared" si="16"/>
        <v>461599.12264715729</v>
      </c>
      <c r="Z35" s="110">
        <f t="shared" si="2"/>
        <v>1808505.0345256049</v>
      </c>
      <c r="AA35" s="111">
        <f t="shared" si="11"/>
        <v>289.82452476371873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419.32680100061378</v>
      </c>
      <c r="F36" s="115"/>
      <c r="H36" s="39">
        <f t="shared" si="19"/>
        <v>320</v>
      </c>
      <c r="I36" s="116">
        <f t="shared" si="20"/>
        <v>279.8290785646858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638511.3212331027</v>
      </c>
      <c r="T36" s="107">
        <f t="shared" si="13"/>
        <v>129837.21809438321</v>
      </c>
      <c r="U36" s="108">
        <f t="shared" si="5"/>
        <v>173224.69159999999</v>
      </c>
      <c r="V36" s="109">
        <f t="shared" si="14"/>
        <v>12018.990983466349</v>
      </c>
      <c r="W36" s="110">
        <f t="shared" si="7"/>
        <v>207887.40691310322</v>
      </c>
      <c r="X36" s="109">
        <f t="shared" si="15"/>
        <v>263446.08785244077</v>
      </c>
      <c r="Y36" s="109">
        <f t="shared" si="16"/>
        <v>497106.7474661693</v>
      </c>
      <c r="Z36" s="110">
        <f t="shared" si="2"/>
        <v>1922032.4641426657</v>
      </c>
      <c r="AA36" s="111">
        <f t="shared" si="11"/>
        <v>286.01673573551574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399.48637857726004</v>
      </c>
      <c r="F37" s="115"/>
      <c r="H37" s="39">
        <f t="shared" si="19"/>
        <v>340</v>
      </c>
      <c r="I37" s="116">
        <f t="shared" si="20"/>
        <v>277.28121972963817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668209.52222068887</v>
      </c>
      <c r="T37" s="107">
        <f t="shared" si="13"/>
        <v>135876.15847086618</v>
      </c>
      <c r="U37" s="108">
        <f t="shared" si="5"/>
        <v>181281.65399999998</v>
      </c>
      <c r="V37" s="109">
        <f t="shared" si="14"/>
        <v>12578.013819906644</v>
      </c>
      <c r="W37" s="110">
        <f t="shared" si="7"/>
        <v>222736.5074068963</v>
      </c>
      <c r="X37" s="109">
        <f t="shared" si="15"/>
        <v>282263.66555618658</v>
      </c>
      <c r="Y37" s="109">
        <f t="shared" si="16"/>
        <v>532614.37228518142</v>
      </c>
      <c r="Z37" s="110">
        <f t="shared" si="2"/>
        <v>2035559.8937597258</v>
      </c>
      <c r="AA37" s="111">
        <f t="shared" si="11"/>
        <v>282.71665191107303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383.61404063857719</v>
      </c>
      <c r="F38" s="115"/>
      <c r="H38" s="39">
        <f t="shared" si="19"/>
        <v>360</v>
      </c>
      <c r="I38" s="116">
        <f t="shared" si="20"/>
        <v>275.01645632070688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697907.72320827516</v>
      </c>
      <c r="T38" s="107">
        <f t="shared" si="13"/>
        <v>141915.09884734912</v>
      </c>
      <c r="U38" s="108">
        <f t="shared" si="5"/>
        <v>189338.6164</v>
      </c>
      <c r="V38" s="109">
        <f t="shared" si="14"/>
        <v>13137.03665634694</v>
      </c>
      <c r="W38" s="110">
        <f t="shared" si="7"/>
        <v>237585.60790068939</v>
      </c>
      <c r="X38" s="109">
        <f t="shared" si="15"/>
        <v>301081.24325993232</v>
      </c>
      <c r="Y38" s="109">
        <f t="shared" si="16"/>
        <v>568121.99710419355</v>
      </c>
      <c r="Z38" s="110">
        <f t="shared" si="2"/>
        <v>2149087.3233767869</v>
      </c>
      <c r="AA38" s="111">
        <f t="shared" si="11"/>
        <v>279.8290785646858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370.6275823251093</v>
      </c>
      <c r="F39" s="115"/>
      <c r="H39" s="39">
        <f t="shared" si="19"/>
        <v>380</v>
      </c>
      <c r="I39" s="116">
        <f t="shared" si="20"/>
        <v>272.99008906008413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727605.92419586133</v>
      </c>
      <c r="T39" s="107">
        <f t="shared" si="13"/>
        <v>147954.03922383205</v>
      </c>
      <c r="U39" s="108">
        <f t="shared" si="5"/>
        <v>197395.57880000002</v>
      </c>
      <c r="V39" s="109">
        <f t="shared" si="14"/>
        <v>13696.059492787235</v>
      </c>
      <c r="W39" s="110">
        <f t="shared" si="7"/>
        <v>252434.70839448247</v>
      </c>
      <c r="X39" s="109">
        <f t="shared" si="15"/>
        <v>319898.82096367812</v>
      </c>
      <c r="Y39" s="109">
        <f t="shared" si="16"/>
        <v>603629.62192320568</v>
      </c>
      <c r="Z39" s="110">
        <f t="shared" si="2"/>
        <v>2262614.7529938472</v>
      </c>
      <c r="AA39" s="111">
        <f t="shared" si="11"/>
        <v>277.28121972963817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359.80553373055267</v>
      </c>
      <c r="F40" s="115"/>
      <c r="H40" s="39">
        <f t="shared" si="19"/>
        <v>400</v>
      </c>
      <c r="I40" s="116">
        <f t="shared" si="20"/>
        <v>271.16635852552372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757304.12518344738</v>
      </c>
      <c r="T40" s="107">
        <f t="shared" si="13"/>
        <v>153992.97960031498</v>
      </c>
      <c r="U40" s="108">
        <f t="shared" si="5"/>
        <v>205452.54119999998</v>
      </c>
      <c r="V40" s="109">
        <f t="shared" si="14"/>
        <v>14255.082329227529</v>
      </c>
      <c r="W40" s="110">
        <f t="shared" si="7"/>
        <v>267283.80888827558</v>
      </c>
      <c r="X40" s="109">
        <f t="shared" si="15"/>
        <v>338716.39866742387</v>
      </c>
      <c r="Y40" s="109">
        <f t="shared" si="16"/>
        <v>639137.2467422178</v>
      </c>
      <c r="Z40" s="110">
        <f t="shared" si="2"/>
        <v>2376142.1826109071</v>
      </c>
      <c r="AA40" s="111">
        <f t="shared" si="11"/>
        <v>275.01645632070688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350.64841568900488</v>
      </c>
      <c r="F41" s="115"/>
      <c r="H41" s="39">
        <f t="shared" si="19"/>
        <v>420</v>
      </c>
      <c r="I41" s="116">
        <f t="shared" si="20"/>
        <v>269.51631661330242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787002.32617103355</v>
      </c>
      <c r="T41" s="107">
        <f t="shared" si="13"/>
        <v>160031.91997679792</v>
      </c>
      <c r="U41" s="108">
        <f t="shared" si="5"/>
        <v>213509.5036</v>
      </c>
      <c r="V41" s="109">
        <f t="shared" si="14"/>
        <v>14814.105165667825</v>
      </c>
      <c r="W41" s="110">
        <f t="shared" si="7"/>
        <v>282132.90938206861</v>
      </c>
      <c r="X41" s="109">
        <f t="shared" si="15"/>
        <v>357533.97637116967</v>
      </c>
      <c r="Y41" s="109">
        <f t="shared" si="16"/>
        <v>674644.87156122981</v>
      </c>
      <c r="Z41" s="110">
        <f t="shared" si="2"/>
        <v>2489669.612227967</v>
      </c>
      <c r="AA41" s="111">
        <f t="shared" si="11"/>
        <v>272.99008906008413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342.79945736767803</v>
      </c>
      <c r="F42" s="115"/>
      <c r="H42" s="39">
        <f t="shared" si="19"/>
        <v>440</v>
      </c>
      <c r="I42" s="116">
        <f t="shared" si="20"/>
        <v>268.01627851128302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816700.52715861984</v>
      </c>
      <c r="T42" s="107">
        <f t="shared" si="13"/>
        <v>166070.86035328088</v>
      </c>
      <c r="U42" s="108">
        <f t="shared" si="5"/>
        <v>221566.46599999999</v>
      </c>
      <c r="V42" s="109">
        <f t="shared" si="14"/>
        <v>15373.12800210812</v>
      </c>
      <c r="W42" s="110">
        <f t="shared" si="7"/>
        <v>296982.00987586175</v>
      </c>
      <c r="X42" s="109">
        <f t="shared" si="15"/>
        <v>376351.55407491542</v>
      </c>
      <c r="Y42" s="109">
        <f t="shared" si="16"/>
        <v>710152.49638024194</v>
      </c>
      <c r="Z42" s="110">
        <f t="shared" si="2"/>
        <v>2603197.0418450278</v>
      </c>
      <c r="AA42" s="111">
        <f t="shared" si="11"/>
        <v>271.16635852552372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328.91782545327032</v>
      </c>
      <c r="F43" s="115"/>
      <c r="H43" s="39">
        <f t="shared" si="19"/>
        <v>460</v>
      </c>
      <c r="I43" s="116">
        <f t="shared" si="20"/>
        <v>266.64667850509136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846398.72814620601</v>
      </c>
      <c r="T43" s="107">
        <f t="shared" si="13"/>
        <v>172109.80072976381</v>
      </c>
      <c r="U43" s="108">
        <f t="shared" si="5"/>
        <v>229623.4284</v>
      </c>
      <c r="V43" s="109">
        <f t="shared" si="14"/>
        <v>15932.150838548416</v>
      </c>
      <c r="W43" s="110">
        <f t="shared" si="7"/>
        <v>311831.11036965484</v>
      </c>
      <c r="X43" s="109">
        <f t="shared" si="15"/>
        <v>395169.13177866122</v>
      </c>
      <c r="Y43" s="109">
        <f t="shared" si="16"/>
        <v>745660.12119925406</v>
      </c>
      <c r="Z43" s="110">
        <f t="shared" si="2"/>
        <v>2716724.4714620882</v>
      </c>
      <c r="AA43" s="111">
        <f t="shared" si="11"/>
        <v>269.51631661330242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323.14267876049576</v>
      </c>
      <c r="F44" s="115"/>
      <c r="H44" s="39">
        <f t="shared" si="19"/>
        <v>480</v>
      </c>
      <c r="I44" s="116">
        <f t="shared" si="20"/>
        <v>265.39121183274909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876096.92913379206</v>
      </c>
      <c r="T44" s="107">
        <f t="shared" si="13"/>
        <v>178148.74110624674</v>
      </c>
      <c r="U44" s="108">
        <f t="shared" si="5"/>
        <v>237680.39079999999</v>
      </c>
      <c r="V44" s="109">
        <f t="shared" si="14"/>
        <v>16491.173674988713</v>
      </c>
      <c r="W44" s="110">
        <f t="shared" si="7"/>
        <v>326680.21086344792</v>
      </c>
      <c r="X44" s="109">
        <f t="shared" si="15"/>
        <v>413986.70948240696</v>
      </c>
      <c r="Y44" s="109">
        <f t="shared" si="16"/>
        <v>781167.74601826619</v>
      </c>
      <c r="Z44" s="110">
        <f t="shared" si="2"/>
        <v>2830251.9010791485</v>
      </c>
      <c r="AA44" s="111">
        <f t="shared" si="11"/>
        <v>268.01627851128302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318.04696109040043</v>
      </c>
      <c r="F45" s="117"/>
      <c r="H45" s="40">
        <f t="shared" si="19"/>
        <v>500</v>
      </c>
      <c r="I45" s="118">
        <f t="shared" si="20"/>
        <v>264.23618249419411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905795.13012137834</v>
      </c>
      <c r="T45" s="107">
        <f t="shared" si="13"/>
        <v>184187.68148272968</v>
      </c>
      <c r="U45" s="108">
        <f t="shared" si="5"/>
        <v>245737.35319999998</v>
      </c>
      <c r="V45" s="109">
        <f t="shared" si="14"/>
        <v>17050.196511429007</v>
      </c>
      <c r="W45" s="110">
        <f t="shared" si="7"/>
        <v>341529.31135724101</v>
      </c>
      <c r="X45" s="109">
        <f t="shared" si="15"/>
        <v>432804.28718615277</v>
      </c>
      <c r="Y45" s="109">
        <f t="shared" si="16"/>
        <v>816675.3708372782</v>
      </c>
      <c r="Z45" s="110">
        <f t="shared" si="2"/>
        <v>2943779.3306962089</v>
      </c>
      <c r="AA45" s="111">
        <f t="shared" si="11"/>
        <v>266.64667850509136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935493.33110896451</v>
      </c>
      <c r="T46" s="78">
        <f t="shared" si="13"/>
        <v>190226.62185921261</v>
      </c>
      <c r="U46" s="86">
        <f t="shared" si="5"/>
        <v>253794.31559999997</v>
      </c>
      <c r="V46" s="92">
        <f t="shared" si="14"/>
        <v>17609.219347869301</v>
      </c>
      <c r="W46" s="90">
        <f t="shared" si="7"/>
        <v>356378.41185103409</v>
      </c>
      <c r="X46" s="92">
        <f t="shared" si="15"/>
        <v>451621.86488989851</v>
      </c>
      <c r="Y46" s="92">
        <f t="shared" si="16"/>
        <v>852182.99565629032</v>
      </c>
      <c r="Z46" s="90">
        <f t="shared" si="2"/>
        <v>3057306.7603132697</v>
      </c>
      <c r="AA46" s="93">
        <f t="shared" si="11"/>
        <v>265.39121183274909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965191.5320965508</v>
      </c>
      <c r="T47" s="78">
        <f t="shared" si="13"/>
        <v>196265.56223569557</v>
      </c>
      <c r="U47" s="86">
        <f t="shared" si="5"/>
        <v>261851.27799999999</v>
      </c>
      <c r="V47" s="92">
        <f t="shared" si="14"/>
        <v>18168.242184309598</v>
      </c>
      <c r="W47" s="90">
        <f t="shared" si="7"/>
        <v>371227.51234482724</v>
      </c>
      <c r="X47" s="92">
        <f t="shared" si="15"/>
        <v>470439.44259364431</v>
      </c>
      <c r="Y47" s="92">
        <f t="shared" si="16"/>
        <v>887690.62047530245</v>
      </c>
      <c r="Z47" s="90">
        <f t="shared" si="2"/>
        <v>3170834.1899303296</v>
      </c>
      <c r="AA47" s="93">
        <f t="shared" si="11"/>
        <v>264.23618249419411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N°081/25&amp;11
ANEXO I&amp;R&amp;"-,Cursiva"&amp;10“Gral. Martín Miguel de Güemes Héroe de la Nación Argentina”</oddHeader>
    <oddFooter xml:space="preserve">&amp;CAGOSTO 2025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M4" sqref="M4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0" t="s">
        <v>2043</v>
      </c>
      <c r="B2" s="320"/>
      <c r="C2" s="320"/>
      <c r="D2" s="320"/>
      <c r="E2" s="320"/>
      <c r="F2" s="320"/>
      <c r="G2" s="320"/>
      <c r="H2" s="320"/>
    </row>
    <row r="3" spans="1:8" ht="17.25" customHeight="1" x14ac:dyDescent="0.25">
      <c r="A3" s="319" t="s">
        <v>901</v>
      </c>
      <c r="B3" s="319"/>
      <c r="C3" s="319"/>
      <c r="D3" s="319"/>
      <c r="E3" s="319"/>
      <c r="F3" s="319"/>
      <c r="G3" s="319"/>
      <c r="H3" s="319"/>
    </row>
    <row r="4" spans="1:8" ht="18.75" customHeight="1" x14ac:dyDescent="0.25">
      <c r="A4" s="318" t="s">
        <v>900</v>
      </c>
      <c r="B4" s="318"/>
      <c r="C4" s="318"/>
      <c r="D4" s="318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7" t="s">
        <v>900</v>
      </c>
      <c r="C5" s="317"/>
      <c r="D5" s="317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VLOOKUP(E6,IN_08_25!$B$8:$E$635,4,FALSE)</f>
        <v>4012.4963985853828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VLOOKUP(E7,IN_08_25!$B$8:$E$635,4,FALSE)</f>
        <v>4133.7037879093623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VLOOKUP(E8,IN_08_25!$B$8:$E$635,4,FALSE)</f>
        <v>4143.7379015780843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VLOOKUP(E9,IN_08_25!$B$8:$E$635,4,FALSE)</f>
        <v>4315.7374292355807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VLOOKUP(E10,IN_08_25!$B$8:$E$635,4,FALSE)</f>
        <v>4571.7818246287825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VLOOKUP(E11,IN_08_25!$B$8:$E$635,4,FALSE)</f>
        <v>3844.5299051842167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VLOOKUP(E12,IN_08_25!$B$8:$E$635,4,FALSE)</f>
        <v>4348.6216193392474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VLOOKUP(E13,IN_08_25!$B$8:$E$635,4,FALSE)</f>
        <v>4062461.464965208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VLOOKUP(E14,IN_08_25!$B$8:$E$635,4,FALSE)</f>
        <v>6662.5379057694954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VLOOKUP(E15,IN_08_25!$B$8:$E$635,4,FALSE)</f>
        <v>1982.0363764290678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VLOOKUP(E16,IN_08_25!$B$8:$E$635,4,FALSE)</f>
        <v>300.78588482892627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VLOOKUP(E17,IN_08_25!$B$8:$E$635,4,FALSE)</f>
        <v>4386484.3148024324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VLOOKUP(E18,IN_08_25!$B$8:$E$635,4,FALSE)</f>
        <v>4633.3455991221499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VLOOKUP(E19,IN_08_25!$B$8:$E$635,4,FALSE)</f>
        <v>4674.9267130057951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VLOOKUP(E20,IN_08_25!$B$8:$E$635,4,FALSE)</f>
        <v>13089.186564831571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VLOOKUP(E21,IN_08_25!$B$8:$E$635,4,FALSE)</f>
        <v>18361.263592033702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VLOOKUP(E22,IN_08_25!$B$8:$E$635,4,FALSE)</f>
        <v>10377.53092175715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VLOOKUP(E23,IN_08_25!$B$8:$E$635,4,FALSE)</f>
        <v>7766.0322426713228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VLOOKUP(E24,IN_08_25!$B$8:$E$635,4,FALSE)</f>
        <v>5555.9687550393337</v>
      </c>
      <c r="G24" s="293"/>
      <c r="H24" s="295" t="s">
        <v>3</v>
      </c>
    </row>
    <row r="25" spans="1:8" x14ac:dyDescent="0.25">
      <c r="A25" s="286"/>
      <c r="B25" s="317" t="s">
        <v>880</v>
      </c>
      <c r="C25" s="317"/>
      <c r="D25" s="317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VLOOKUP(E26,IN_08_25!$B$8:$E$635,4,FALSE)</f>
        <v>220991.14751366977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VLOOKUP(E27,IN_08_25!$B$8:$E$635,4,FALSE)</f>
        <v>19806.300916813394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VLOOKUP(E28,IN_08_25!$B$8:$E$635,4,FALSE)</f>
        <v>6107.7242117142641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VLOOKUP(E29,IN_08_25!$B$8:$E$635,4,FALSE)</f>
        <v>6564.680135266919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VLOOKUP(E30,IN_08_25!$B$8:$E$635,4,FALSE)</f>
        <v>344.67454388195807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VLOOKUP(E31,IN_08_25!$B$8:$E$635,4,FALSE)</f>
        <v>374.50982249336295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VLOOKUP(E32,IN_08_25!$B$8:$E$635,4,FALSE)</f>
        <v>7738.0672714017519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VLOOKUP(E33,IN_08_25!$B$8:$E$635,4,FALSE)</f>
        <v>32716.801474139123</v>
      </c>
      <c r="G33" s="293"/>
      <c r="H33" s="295" t="s">
        <v>4</v>
      </c>
    </row>
    <row r="34" spans="1:8" x14ac:dyDescent="0.25">
      <c r="A34" s="286"/>
      <c r="B34" s="317" t="s">
        <v>870</v>
      </c>
      <c r="C34" s="317"/>
      <c r="D34" s="317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VLOOKUP(E35,IN_08_25!$B$8:$E$635,4,FALSE)</f>
        <v>6119.6932602691895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VLOOKUP(E36,IN_08_25!$B$8:$E$635,4,FALSE)</f>
        <v>5746.3249856458096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VLOOKUP(E37,IN_08_25!$B$8:$E$635,4,FALSE)</f>
        <v>6976.3502743342324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VLOOKUP(E38,IN_08_25!$B$8:$E$635,4,FALSE)</f>
        <v>10228.355579168121</v>
      </c>
      <c r="G38" s="293"/>
      <c r="H38" s="295" t="s">
        <v>117</v>
      </c>
    </row>
    <row r="39" spans="1:8" x14ac:dyDescent="0.25">
      <c r="A39" s="286"/>
      <c r="B39" s="317" t="s">
        <v>865</v>
      </c>
      <c r="C39" s="317"/>
      <c r="D39" s="317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VLOOKUP(E40,IN_08_25!$B$8:$E$635,4,FALSE)</f>
        <v>672.60903022658101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VLOOKUP(E41,IN_08_25!$B$8:$E$635,4,FALSE)</f>
        <v>1561.0448030021057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VLOOKUP(E42,IN_08_25!$B$8:$E$635,4,FALSE)</f>
        <v>1013.0409035794814</v>
      </c>
      <c r="G42" s="293"/>
      <c r="H42" s="295" t="s">
        <v>2</v>
      </c>
    </row>
    <row r="43" spans="1:8" x14ac:dyDescent="0.25">
      <c r="A43" s="286"/>
      <c r="B43" s="317" t="s">
        <v>861</v>
      </c>
      <c r="C43" s="317"/>
      <c r="D43" s="317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VLOOKUP(E44,IN_08_25!$B$8:$E$635,4,FALSE)</f>
        <v>1693.956404545746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VLOOKUP(E45,IN_08_25!$B$8:$E$635,4,FALSE)</f>
        <v>10704.363178986414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VLOOKUP(E46,IN_08_25!$B$8:$E$635,4,FALSE)</f>
        <v>18294.042736592681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VLOOKUP(E47,IN_08_25!$B$8:$E$635,4,FALSE)</f>
        <v>41016.912229999412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VLOOKUP(E48,IN_08_25!$B$8:$E$635,4,FALSE)</f>
        <v>71362.530160318565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VLOOKUP(E49,IN_08_25!$B$8:$E$635,4,FALSE)</f>
        <v>3620.995521672276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VLOOKUP(E50,IN_08_25!$B$8:$E$635,4,FALSE)</f>
        <v>10324.655147511057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VLOOKUP(E51,IN_08_25!$B$8:$E$635,4,FALSE)</f>
        <v>9216.4082613304381</v>
      </c>
      <c r="G51" s="293"/>
      <c r="H51" s="295" t="s">
        <v>4</v>
      </c>
    </row>
    <row r="52" spans="1:8" x14ac:dyDescent="0.25">
      <c r="A52" s="286"/>
      <c r="B52" s="317" t="s">
        <v>851</v>
      </c>
      <c r="C52" s="317"/>
      <c r="D52" s="317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VLOOKUP(E53,IN_08_25!$B$8:$E$635,4,FALSE)</f>
        <v>7461.824325590238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VLOOKUP(E54,IN_08_25!$B$8:$E$635,4,FALSE)</f>
        <v>6480.0334166636248</v>
      </c>
      <c r="G54" s="293"/>
      <c r="H54" s="295" t="s">
        <v>117</v>
      </c>
    </row>
    <row r="55" spans="1:8" ht="15" customHeight="1" x14ac:dyDescent="0.25">
      <c r="A55" s="286"/>
      <c r="B55" s="317" t="s">
        <v>848</v>
      </c>
      <c r="C55" s="317"/>
      <c r="D55" s="317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VLOOKUP(E56,IN_08_25!$B$8:$E$635,4,FALSE)</f>
        <v>4210.573629302271</v>
      </c>
      <c r="G56" s="293"/>
      <c r="H56" s="295" t="s">
        <v>2</v>
      </c>
    </row>
    <row r="57" spans="1:8" ht="15" customHeight="1" x14ac:dyDescent="0.25">
      <c r="A57" s="286"/>
      <c r="B57" s="317" t="s">
        <v>846</v>
      </c>
      <c r="C57" s="317"/>
      <c r="D57" s="317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VLOOKUP(E58,IN_08_25!$B$8:$E$635,4,FALSE)</f>
        <v>8398.0434302295362</v>
      </c>
      <c r="G58" s="293"/>
      <c r="H58" s="295" t="s">
        <v>2</v>
      </c>
    </row>
    <row r="59" spans="1:8" ht="26.25" customHeight="1" x14ac:dyDescent="0.25">
      <c r="A59" s="318" t="s">
        <v>844</v>
      </c>
      <c r="B59" s="318"/>
      <c r="C59" s="318"/>
      <c r="D59" s="318"/>
      <c r="E59" s="317"/>
      <c r="F59" s="317"/>
      <c r="G59" s="317"/>
      <c r="H59" s="317"/>
    </row>
    <row r="60" spans="1:8" ht="15" customHeight="1" x14ac:dyDescent="0.25">
      <c r="A60" s="286"/>
      <c r="B60" s="317" t="s">
        <v>843</v>
      </c>
      <c r="C60" s="317"/>
      <c r="D60" s="317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VLOOKUP(E61,IN_08_25!$B$8:$E$635,4,FALSE)</f>
        <v>2814.5643277168424</v>
      </c>
      <c r="G61" s="293"/>
      <c r="H61" s="295" t="s">
        <v>119</v>
      </c>
    </row>
    <row r="62" spans="1:8" ht="26.25" customHeight="1" x14ac:dyDescent="0.25">
      <c r="A62" s="286"/>
      <c r="B62" s="317" t="s">
        <v>841</v>
      </c>
      <c r="C62" s="317"/>
      <c r="D62" s="317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VLOOKUP(E63,IN_08_25!$B$8:$E$635,4,FALSE)</f>
        <v>2727.9256946493265</v>
      </c>
      <c r="G63" s="293"/>
      <c r="H63" s="295" t="s">
        <v>119</v>
      </c>
    </row>
    <row r="64" spans="1:8" ht="26.25" customHeight="1" x14ac:dyDescent="0.25">
      <c r="A64" s="318" t="s">
        <v>839</v>
      </c>
      <c r="B64" s="318"/>
      <c r="C64" s="318"/>
      <c r="D64" s="318"/>
      <c r="E64" s="317"/>
      <c r="F64" s="317"/>
      <c r="G64" s="317"/>
      <c r="H64" s="317"/>
    </row>
    <row r="65" spans="1:8" x14ac:dyDescent="0.25">
      <c r="A65" s="286"/>
      <c r="B65" s="317" t="s">
        <v>838</v>
      </c>
      <c r="C65" s="317"/>
      <c r="D65" s="317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VLOOKUP(E66,IN_08_25!$B$8:$E$635,4,FALSE)</f>
        <v>5925.5183796721385</v>
      </c>
      <c r="G66" s="293"/>
      <c r="H66" s="295" t="s">
        <v>117</v>
      </c>
    </row>
    <row r="67" spans="1:8" ht="26.25" customHeight="1" x14ac:dyDescent="0.25">
      <c r="A67" s="286"/>
      <c r="B67" s="317" t="s">
        <v>836</v>
      </c>
      <c r="C67" s="317"/>
      <c r="D67" s="317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VLOOKUP(E68,IN_08_25!$B$8:$E$635,4,FALSE)</f>
        <v>9095.4923199936911</v>
      </c>
      <c r="G68" s="293"/>
      <c r="H68" s="295" t="s">
        <v>119</v>
      </c>
    </row>
    <row r="69" spans="1:8" x14ac:dyDescent="0.25">
      <c r="A69" s="286"/>
      <c r="B69" s="317" t="s">
        <v>834</v>
      </c>
      <c r="C69" s="317"/>
      <c r="D69" s="317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VLOOKUP(E70,IN_08_25!$B$8:$E$635,4,FALSE)</f>
        <v>1693.791627027593</v>
      </c>
      <c r="G70" s="293"/>
      <c r="H70" s="295" t="s">
        <v>119</v>
      </c>
    </row>
    <row r="71" spans="1:8" x14ac:dyDescent="0.25">
      <c r="A71" s="286"/>
      <c r="B71" s="317" t="s">
        <v>832</v>
      </c>
      <c r="C71" s="317"/>
      <c r="D71" s="317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VLOOKUP(E72,IN_08_25!$B$8:$E$635,4,FALSE)</f>
        <v>6713.9828324615719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VLOOKUP(E73,IN_08_25!$B$8:$E$635,4,FALSE)</f>
        <v>7868.2263415712114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VLOOKUP(E74,IN_08_25!$B$8:$E$635,4,FALSE)</f>
        <v>6756.0713293501285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VLOOKUP(E75,IN_08_25!$B$8:$E$635,4,FALSE)</f>
        <v>1407.4546870133279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VLOOKUP(E76,IN_08_25!$B$8:$E$635,4,FALSE)</f>
        <v>9339.303777717043</v>
      </c>
      <c r="G76" s="293"/>
      <c r="H76" s="295" t="s">
        <v>3</v>
      </c>
    </row>
    <row r="77" spans="1:8" ht="15" customHeight="1" x14ac:dyDescent="0.25">
      <c r="A77" s="286"/>
      <c r="B77" s="317" t="s">
        <v>826</v>
      </c>
      <c r="C77" s="317"/>
      <c r="D77" s="317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VLOOKUP(E78,IN_08_25!$B$8:$E$635,4,FALSE)</f>
        <v>719.13295475335269</v>
      </c>
      <c r="G78" s="293"/>
      <c r="H78" s="295" t="s">
        <v>117</v>
      </c>
    </row>
    <row r="79" spans="1:8" ht="15" customHeight="1" x14ac:dyDescent="0.25">
      <c r="A79" s="286"/>
      <c r="B79" s="317" t="s">
        <v>824</v>
      </c>
      <c r="C79" s="317"/>
      <c r="D79" s="317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VLOOKUP(E80,IN_08_25!$B$8:$E$635,4,FALSE)</f>
        <v>2255.9995958133622</v>
      </c>
      <c r="G80" s="293"/>
      <c r="H80" s="295" t="s">
        <v>119</v>
      </c>
    </row>
    <row r="81" spans="1:8" ht="15" customHeight="1" x14ac:dyDescent="0.25">
      <c r="A81" s="286"/>
      <c r="B81" s="317" t="s">
        <v>2012</v>
      </c>
      <c r="C81" s="317"/>
      <c r="D81" s="317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VLOOKUP(E82,IN_08_25!$B$8:$E$635,4,FALSE)</f>
        <v>283.11713462844511</v>
      </c>
      <c r="G82" s="293"/>
      <c r="H82" s="295" t="s">
        <v>3</v>
      </c>
    </row>
    <row r="83" spans="1:8" ht="15" customHeight="1" x14ac:dyDescent="0.25">
      <c r="A83" s="286"/>
      <c r="B83" s="317" t="s">
        <v>821</v>
      </c>
      <c r="C83" s="317"/>
      <c r="D83" s="317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VLOOKUP(E84,IN_08_25!$B$8:$E$635,4,FALSE)</f>
        <v>10804.425345268159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VLOOKUP(E85,IN_08_25!$B$8:$E$635,4,FALSE)</f>
        <v>6092.2568624710939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VLOOKUP(E86,IN_08_25!$B$8:$E$635,4,FALSE)</f>
        <v>45469.228345791045</v>
      </c>
      <c r="G86" s="293"/>
      <c r="H86" s="295" t="s">
        <v>2</v>
      </c>
    </row>
    <row r="87" spans="1:8" ht="18" customHeight="1" x14ac:dyDescent="0.25">
      <c r="A87" s="318" t="s">
        <v>817</v>
      </c>
      <c r="B87" s="318"/>
      <c r="C87" s="318"/>
      <c r="D87" s="318"/>
      <c r="E87" s="317"/>
      <c r="F87" s="317"/>
      <c r="G87" s="317"/>
      <c r="H87" s="317"/>
    </row>
    <row r="88" spans="1:8" x14ac:dyDescent="0.25">
      <c r="A88" s="286"/>
      <c r="B88" s="317" t="s">
        <v>816</v>
      </c>
      <c r="C88" s="317"/>
      <c r="D88" s="317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VLOOKUP(E89,IN_08_25!$B$8:$E$635,4,FALSE)</f>
        <v>16698.352423665383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VLOOKUP(E90,IN_08_25!$B$8:$E$635,4,FALSE)</f>
        <v>18851.574806870507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VLOOKUP(E91,IN_08_25!$B$8:$E$635,4,FALSE)</f>
        <v>24656.526496401013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VLOOKUP(E92,IN_08_25!$B$8:$E$635,4,FALSE)</f>
        <v>18082.074857010339</v>
      </c>
      <c r="G92" s="293"/>
      <c r="H92" s="295" t="s">
        <v>1</v>
      </c>
    </row>
    <row r="93" spans="1:8" ht="15" customHeight="1" x14ac:dyDescent="0.25">
      <c r="A93" s="286"/>
      <c r="B93" s="317" t="s">
        <v>811</v>
      </c>
      <c r="C93" s="317"/>
      <c r="D93" s="317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VLOOKUP(E94,IN_08_25!$B$8:$E$635,4,FALSE)</f>
        <v>33043.8412198601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VLOOKUP(E95,IN_08_25!$B$8:$E$635,4,FALSE)</f>
        <v>32264.97623680039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VLOOKUP(E96,IN_08_25!$B$8:$E$635,4,FALSE)</f>
        <v>21425.449160717802</v>
      </c>
      <c r="G96" s="293"/>
      <c r="H96" s="295" t="s">
        <v>1</v>
      </c>
    </row>
    <row r="97" spans="1:8" ht="15" customHeight="1" x14ac:dyDescent="0.25">
      <c r="A97" s="286"/>
      <c r="B97" s="317" t="s">
        <v>807</v>
      </c>
      <c r="C97" s="317"/>
      <c r="D97" s="317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VLOOKUP(E98,IN_08_25!$B$8:$E$635,4,FALSE)</f>
        <v>20691.453197295665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VLOOKUP(E99,IN_08_25!$B$8:$E$635,4,FALSE)</f>
        <v>26625.74961392711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VLOOKUP(E100,IN_08_25!$B$8:$E$635,4,FALSE)</f>
        <v>19558.310976128669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VLOOKUP(E101,IN_08_25!$B$8:$E$635,4,FALSE)</f>
        <v>18243.232587861185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VLOOKUP(E102,IN_08_25!$B$8:$E$635,4,FALSE)</f>
        <v>22296.767228446377</v>
      </c>
      <c r="G102" s="293"/>
      <c r="H102" s="295" t="s">
        <v>1</v>
      </c>
    </row>
    <row r="103" spans="1:8" ht="18" customHeight="1" x14ac:dyDescent="0.25">
      <c r="A103" s="318" t="s">
        <v>801</v>
      </c>
      <c r="B103" s="318"/>
      <c r="C103" s="318"/>
      <c r="D103" s="318"/>
      <c r="E103" s="317"/>
      <c r="F103" s="317"/>
      <c r="G103" s="317"/>
      <c r="H103" s="317"/>
    </row>
    <row r="104" spans="1:8" ht="26.25" customHeight="1" x14ac:dyDescent="0.25">
      <c r="A104" s="286"/>
      <c r="B104" s="317" t="s">
        <v>800</v>
      </c>
      <c r="C104" s="317"/>
      <c r="D104" s="317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VLOOKUP(E105,IN_08_25!$B$8:$E$635,4,FALSE)</f>
        <v>3281.4324804585654</v>
      </c>
      <c r="G105" s="293"/>
      <c r="H105" s="295" t="s">
        <v>3</v>
      </c>
    </row>
    <row r="106" spans="1:8" ht="18" customHeight="1" x14ac:dyDescent="0.25">
      <c r="A106" s="318" t="s">
        <v>798</v>
      </c>
      <c r="B106" s="318"/>
      <c r="C106" s="318"/>
      <c r="D106" s="318"/>
      <c r="E106" s="317"/>
      <c r="F106" s="317"/>
      <c r="G106" s="317"/>
      <c r="H106" s="317"/>
    </row>
    <row r="107" spans="1:8" ht="15" customHeight="1" x14ac:dyDescent="0.25">
      <c r="A107" s="286"/>
      <c r="B107" s="317" t="s">
        <v>797</v>
      </c>
      <c r="C107" s="317"/>
      <c r="D107" s="317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VLOOKUP(E108,IN_08_25!$B$8:$E$635,4,FALSE)</f>
        <v>1839.4712756742958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VLOOKUP(E109,IN_08_25!$B$8:$E$635,4,FALSE)</f>
        <v>1213.3305431297981</v>
      </c>
      <c r="G109" s="293"/>
      <c r="H109" s="295" t="s">
        <v>2</v>
      </c>
    </row>
    <row r="110" spans="1:8" ht="26.25" customHeight="1" x14ac:dyDescent="0.25">
      <c r="A110" s="286"/>
      <c r="B110" s="317" t="s">
        <v>794</v>
      </c>
      <c r="C110" s="317"/>
      <c r="D110" s="317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VLOOKUP(E111,IN_08_25!$B$8:$E$635,4,FALSE)</f>
        <v>2600.646832271379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VLOOKUP(E112,IN_08_25!$B$8:$E$635,4,FALSE)</f>
        <v>2846.0255288899034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VLOOKUP(E113,IN_08_25!$B$8:$E$635,4,FALSE)</f>
        <v>3165.7022695432279</v>
      </c>
      <c r="G113" s="293"/>
      <c r="H113" s="295" t="s">
        <v>4</v>
      </c>
    </row>
    <row r="114" spans="1:8" ht="26.25" customHeight="1" x14ac:dyDescent="0.25">
      <c r="A114" s="318" t="s">
        <v>790</v>
      </c>
      <c r="B114" s="318"/>
      <c r="C114" s="318"/>
      <c r="D114" s="318"/>
      <c r="E114" s="317"/>
      <c r="F114" s="317"/>
      <c r="G114" s="317"/>
      <c r="H114" s="317"/>
    </row>
    <row r="115" spans="1:8" ht="15" customHeight="1" x14ac:dyDescent="0.25">
      <c r="A115" s="286"/>
      <c r="B115" s="317" t="s">
        <v>789</v>
      </c>
      <c r="C115" s="317"/>
      <c r="D115" s="317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VLOOKUP(E116,IN_08_25!$B$8:$E$635,4,FALSE)</f>
        <v>22261.474656037761</v>
      </c>
      <c r="G116" s="293"/>
      <c r="H116" s="295" t="s">
        <v>2</v>
      </c>
    </row>
    <row r="117" spans="1:8" ht="26.25" customHeight="1" x14ac:dyDescent="0.25">
      <c r="A117" s="286"/>
      <c r="B117" s="317" t="s">
        <v>787</v>
      </c>
      <c r="C117" s="317"/>
      <c r="D117" s="317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VLOOKUP(E118,IN_08_25!$B$8:$E$635,4,FALSE)</f>
        <v>277078.96437668812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VLOOKUP(E119,IN_08_25!$B$8:$E$635,4,FALSE)</f>
        <v>129655.57335332842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VLOOKUP(E120,IN_08_25!$B$8:$E$635,4,FALSE)</f>
        <v>346615.03479904064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VLOOKUP(E121,IN_08_25!$B$8:$E$635,4,FALSE)</f>
        <v>56031.479940700963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VLOOKUP(E122,IN_08_25!$B$8:$E$635,4,FALSE)</f>
        <v>55464.148177021874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VLOOKUP(E123,IN_08_25!$B$8:$E$635,4,FALSE)</f>
        <v>54361.103037395078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VLOOKUP(E124,IN_08_25!$B$8:$E$635,4,FALSE)</f>
        <v>253443.21278196725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VLOOKUP(E125,IN_08_25!$B$8:$E$635,4,FALSE)</f>
        <v>1062829.8584600945</v>
      </c>
      <c r="G125" s="293"/>
      <c r="H125" s="295" t="s">
        <v>2</v>
      </c>
    </row>
    <row r="126" spans="1:8" ht="15" customHeight="1" x14ac:dyDescent="0.25">
      <c r="A126" s="286"/>
      <c r="B126" s="317" t="s">
        <v>778</v>
      </c>
      <c r="C126" s="317"/>
      <c r="D126" s="317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VLOOKUP(E127,IN_08_25!$B$8:$E$635,4,FALSE)</f>
        <v>556920.62807302817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VLOOKUP(E128,IN_08_25!$B$8:$E$635,4,FALSE)</f>
        <v>183850.90459625251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VLOOKUP(E129,IN_08_25!$B$8:$E$635,4,FALSE)</f>
        <v>647895.41443759983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VLOOKUP(E130,IN_08_25!$B$8:$E$635,4,FALSE)</f>
        <v>647895.41443759983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VLOOKUP(E131,IN_08_25!$B$8:$E$635,4,FALSE)</f>
        <v>551618.06270856073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VLOOKUP(E132,IN_08_25!$B$8:$E$635,4,FALSE)</f>
        <v>422081.97982118867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VLOOKUP(E133,IN_08_25!$B$8:$E$635,4,FALSE)</f>
        <v>494753.09825101501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VLOOKUP(E134,IN_08_25!$B$8:$E$635,4,FALSE)</f>
        <v>104961.67391630306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VLOOKUP(E135,IN_08_25!$B$8:$E$635,4,FALSE)</f>
        <v>129416.6018520549</v>
      </c>
      <c r="G135" s="293"/>
      <c r="H135" s="295" t="s">
        <v>2</v>
      </c>
    </row>
    <row r="136" spans="1:8" ht="18" customHeight="1" x14ac:dyDescent="0.25">
      <c r="A136" s="318" t="s">
        <v>768</v>
      </c>
      <c r="B136" s="318"/>
      <c r="C136" s="318"/>
      <c r="D136" s="318"/>
      <c r="E136" s="317"/>
      <c r="F136" s="317"/>
      <c r="G136" s="317"/>
      <c r="H136" s="317"/>
    </row>
    <row r="137" spans="1:8" ht="15" customHeight="1" x14ac:dyDescent="0.25">
      <c r="A137" s="286"/>
      <c r="B137" s="317" t="s">
        <v>767</v>
      </c>
      <c r="C137" s="317"/>
      <c r="D137" s="317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VLOOKUP(E138,IN_08_25!$B$8:$E$635,4,FALSE)</f>
        <v>6226.08793091801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VLOOKUP(E139,IN_08_25!$B$8:$E$635,4,FALSE)</f>
        <v>8003.7878085644552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VLOOKUP(E140,IN_08_25!$B$8:$E$635,4,FALSE)</f>
        <v>12825.138967722218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VLOOKUP(E141,IN_08_25!$B$8:$E$635,4,FALSE)</f>
        <v>13354.456734723241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VLOOKUP(E142,IN_08_25!$B$8:$E$635,4,FALSE)</f>
        <v>84230.850634236485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VLOOKUP(E143,IN_08_25!$B$8:$E$635,4,FALSE)</f>
        <v>37460.565420674779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VLOOKUP(E144,IN_08_25!$B$8:$E$635,4,FALSE)</f>
        <v>35668.954669401712</v>
      </c>
      <c r="G144" s="293"/>
      <c r="H144" s="295" t="s">
        <v>4</v>
      </c>
    </row>
    <row r="145" spans="1:8" ht="15" customHeight="1" x14ac:dyDescent="0.25">
      <c r="A145" s="286"/>
      <c r="B145" s="317" t="s">
        <v>759</v>
      </c>
      <c r="C145" s="317"/>
      <c r="D145" s="317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VLOOKUP(E146,IN_08_25!$B$8:$E$635,4,FALSE)</f>
        <v>29549.71502546396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VLOOKUP(E147,IN_08_25!$B$8:$E$635,4,FALSE)</f>
        <v>4004.9768234562293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VLOOKUP(E148,IN_08_25!$B$8:$E$635,4,FALSE)</f>
        <v>47249.467164460235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VLOOKUP(E149,IN_08_25!$B$8:$E$635,4,FALSE)</f>
        <v>4376.333898043963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VLOOKUP(E150,IN_08_25!$B$8:$E$635,4,FALSE)</f>
        <v>61303.135389460789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VLOOKUP(E151,IN_08_25!$B$8:$E$635,4,FALSE)</f>
        <v>52220.024418699068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VLOOKUP(E152,IN_08_25!$B$8:$E$635,4,FALSE)</f>
        <v>5888.4813001041084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VLOOKUP(E153,IN_08_25!$B$8:$E$635,4,FALSE)</f>
        <v>34037.199893795558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VLOOKUP(E154,IN_08_25!$B$8:$E$635,4,FALSE)</f>
        <v>162769.06018927184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VLOOKUP(E155,IN_08_25!$B$8:$E$635,4,FALSE)</f>
        <v>50629.097950521027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VLOOKUP(E156,IN_08_25!$B$8:$E$635,4,FALSE)</f>
        <v>152262.39305959421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VLOOKUP(E157,IN_08_25!$B$8:$E$635,4,FALSE)</f>
        <v>90378.108248439428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VLOOKUP(E158,IN_08_25!$B$8:$E$635,4,FALSE)</f>
        <v>79302.93267219259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VLOOKUP(E159,IN_08_25!$B$8:$E$635,4,FALSE)</f>
        <v>6870.6292717661772</v>
      </c>
      <c r="G159" s="293"/>
      <c r="H159" s="295" t="s">
        <v>744</v>
      </c>
    </row>
    <row r="160" spans="1:8" ht="15" customHeight="1" x14ac:dyDescent="0.25">
      <c r="A160" s="286"/>
      <c r="B160" s="317" t="s">
        <v>743</v>
      </c>
      <c r="C160" s="317"/>
      <c r="D160" s="317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VLOOKUP(E161,IN_08_25!$B$8:$E$635,4,FALSE)</f>
        <v>10769.91463511718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VLOOKUP(E162,IN_08_25!$B$8:$E$635,4,FALSE)</f>
        <v>14824.725088484576</v>
      </c>
      <c r="G162" s="293"/>
      <c r="H162" s="295" t="s">
        <v>2</v>
      </c>
    </row>
    <row r="163" spans="1:8" ht="18" customHeight="1" x14ac:dyDescent="0.25">
      <c r="A163" s="318" t="s">
        <v>740</v>
      </c>
      <c r="B163" s="318"/>
      <c r="C163" s="318"/>
      <c r="D163" s="318"/>
      <c r="E163" s="317"/>
      <c r="F163" s="317"/>
      <c r="G163" s="317"/>
      <c r="H163" s="317"/>
    </row>
    <row r="164" spans="1:8" ht="15" customHeight="1" x14ac:dyDescent="0.25">
      <c r="A164" s="286"/>
      <c r="B164" s="317" t="s">
        <v>739</v>
      </c>
      <c r="C164" s="317"/>
      <c r="D164" s="317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VLOOKUP(E165,IN_08_25!$B$8:$E$635,4,FALSE)</f>
        <v>3034.0278156248041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VLOOKUP(E166,IN_08_25!$B$8:$E$635,4,FALSE)</f>
        <v>2827.9781649538959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VLOOKUP(E167,IN_08_25!$B$8:$E$635,4,FALSE)</f>
        <v>8727.796504709384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VLOOKUP(E168,IN_08_25!$B$8:$E$635,4,FALSE)</f>
        <v>17728.057383272455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VLOOKUP(E169,IN_08_25!$B$8:$E$635,4,FALSE)</f>
        <v>4667.1964282699882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VLOOKUP(E170,IN_08_25!$B$8:$E$635,4,FALSE)</f>
        <v>1743.8407821365838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VLOOKUP(E171,IN_08_25!$B$8:$E$635,4,FALSE)</f>
        <v>2822.5430110458565</v>
      </c>
      <c r="G171" s="293"/>
      <c r="H171" s="295" t="s">
        <v>2</v>
      </c>
    </row>
    <row r="172" spans="1:8" ht="15" customHeight="1" x14ac:dyDescent="0.25">
      <c r="A172" s="286"/>
      <c r="B172" s="317" t="s">
        <v>731</v>
      </c>
      <c r="C172" s="317"/>
      <c r="D172" s="317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VLOOKUP(E173,IN_08_25!$B$8:$E$635,4,FALSE)</f>
        <v>28962.134120417169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VLOOKUP(E174,IN_08_25!$B$8:$E$635,4,FALSE)</f>
        <v>56910.925104126734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VLOOKUP(E175,IN_08_25!$B$8:$E$635,4,FALSE)</f>
        <v>988.59681459509841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VLOOKUP(E176,IN_08_25!$B$8:$E$635,4,FALSE)</f>
        <v>1739.9819008643012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VLOOKUP(E177,IN_08_25!$B$8:$E$635,4,FALSE)</f>
        <v>956.16581950588022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VLOOKUP(E178,IN_08_25!$B$8:$E$635,4,FALSE)</f>
        <v>17105.909079952489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VLOOKUP(E179,IN_08_25!$B$8:$E$635,4,FALSE)</f>
        <v>26113.481115352693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VLOOKUP(E180,IN_08_25!$B$8:$E$635,4,FALSE)</f>
        <v>27123.5745674754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VLOOKUP(E181,IN_08_25!$B$8:$E$635,4,FALSE)</f>
        <v>43238.182035389567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VLOOKUP(E182,IN_08_25!$B$8:$E$635,4,FALSE)</f>
        <v>49363.910269726606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VLOOKUP(E183,IN_08_25!$B$8:$E$635,4,FALSE)</f>
        <v>4388.0677115839808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VLOOKUP(E184,IN_08_25!$B$8:$E$635,4,FALSE)</f>
        <v>57116.002735464252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VLOOKUP(E185,IN_08_25!$B$8:$E$635,4,FALSE)</f>
        <v>1474.0741936697164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VLOOKUP(E186,IN_08_25!$B$8:$E$635,4,FALSE)</f>
        <v>2551.4032208546128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VLOOKUP(E187,IN_08_25!$B$8:$E$635,4,FALSE)</f>
        <v>503.04962797264852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VLOOKUP(E188,IN_08_25!$B$8:$E$635,4,FALSE)</f>
        <v>2259.3837598525643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VLOOKUP(E189,IN_08_25!$B$8:$E$635,4,FALSE)</f>
        <v>1269.6353489840074</v>
      </c>
      <c r="G189" s="293"/>
      <c r="H189" s="295" t="s">
        <v>2</v>
      </c>
    </row>
    <row r="190" spans="1:8" ht="15" customHeight="1" x14ac:dyDescent="0.25">
      <c r="A190" s="286"/>
      <c r="B190" s="317" t="s">
        <v>715</v>
      </c>
      <c r="C190" s="317"/>
      <c r="D190" s="317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VLOOKUP(E191,IN_08_25!$B$8:$E$635,4,FALSE)</f>
        <v>7765.163334877082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VLOOKUP(E192,IN_08_25!$B$8:$E$635,4,FALSE)</f>
        <v>13171.794495049708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VLOOKUP(E193,IN_08_25!$B$8:$E$635,4,FALSE)</f>
        <v>16612.542145039431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VLOOKUP(E194,IN_08_25!$B$8:$E$635,4,FALSE)</f>
        <v>1440.2347328302114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VLOOKUP(E195,IN_08_25!$B$8:$E$635,4,FALSE)</f>
        <v>1049.1832543694261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VLOOKUP(E196,IN_08_25!$B$8:$E$635,4,FALSE)</f>
        <v>354.81653318311874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VLOOKUP(E197,IN_08_25!$B$8:$E$635,4,FALSE)</f>
        <v>2291.1323482050111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VLOOKUP(E198,IN_08_25!$B$8:$E$635,4,FALSE)</f>
        <v>1384.1862616059291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VLOOKUP(E199,IN_08_25!$B$8:$E$635,4,FALSE)</f>
        <v>50659.423793768983</v>
      </c>
      <c r="G199" s="293"/>
      <c r="H199" s="295" t="s">
        <v>2</v>
      </c>
    </row>
    <row r="200" spans="1:8" ht="15" customHeight="1" x14ac:dyDescent="0.25">
      <c r="A200" s="286"/>
      <c r="B200" s="317" t="s">
        <v>707</v>
      </c>
      <c r="C200" s="317"/>
      <c r="D200" s="317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VLOOKUP(E201,IN_08_25!$B$8:$E$635,4,FALSE)</f>
        <v>152888.10479746363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VLOOKUP(E202,IN_08_25!$B$8:$E$635,4,FALSE)</f>
        <v>156605.95951472697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VLOOKUP(E203,IN_08_25!$B$8:$E$635,4,FALSE)</f>
        <v>2290604.9431238039</v>
      </c>
      <c r="G203" s="293"/>
      <c r="H203" s="295" t="s">
        <v>2</v>
      </c>
    </row>
    <row r="204" spans="1:8" ht="15" customHeight="1" x14ac:dyDescent="0.25">
      <c r="A204" s="286"/>
      <c r="B204" s="317" t="s">
        <v>703</v>
      </c>
      <c r="C204" s="317"/>
      <c r="D204" s="317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VLOOKUP(E205,IN_08_25!$B$8:$E$635,4,FALSE)</f>
        <v>8525.3054994185823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VLOOKUP(E206,IN_08_25!$B$8:$E$635,4,FALSE)</f>
        <v>14616.294756431005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VLOOKUP(E207,IN_08_25!$B$8:$E$635,4,FALSE)</f>
        <v>76383.740758517684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VLOOKUP(E208,IN_08_25!$B$8:$E$635,4,FALSE)</f>
        <v>24389.221023052753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VLOOKUP(E209,IN_08_25!$B$8:$E$635,4,FALSE)</f>
        <v>99395.192106241971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VLOOKUP(E210,IN_08_25!$B$8:$E$635,4,FALSE)</f>
        <v>201735.81828466826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VLOOKUP(E211,IN_08_25!$B$8:$E$635,4,FALSE)</f>
        <v>3456.838482403813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VLOOKUP(E212,IN_08_25!$B$8:$E$635,4,FALSE)</f>
        <v>5631.8258591522163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VLOOKUP(E213,IN_08_25!$B$8:$E$635,4,FALSE)</f>
        <v>3895.9715969387221</v>
      </c>
      <c r="G213" s="293"/>
      <c r="H213" s="295" t="s">
        <v>2</v>
      </c>
    </row>
    <row r="214" spans="1:8" ht="15" customHeight="1" x14ac:dyDescent="0.25">
      <c r="A214" s="286"/>
      <c r="B214" s="317" t="s">
        <v>693</v>
      </c>
      <c r="C214" s="317"/>
      <c r="D214" s="317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VLOOKUP(E215,IN_08_25!$B$8:$E$635,4,FALSE)</f>
        <v>131403.17530103005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VLOOKUP(E216,IN_08_25!$B$8:$E$635,4,FALSE)</f>
        <v>166653.74597312169</v>
      </c>
      <c r="G216" s="293"/>
      <c r="H216" s="295" t="s">
        <v>2</v>
      </c>
    </row>
    <row r="217" spans="1:8" ht="15" customHeight="1" x14ac:dyDescent="0.25">
      <c r="A217" s="286"/>
      <c r="B217" s="317" t="s">
        <v>690</v>
      </c>
      <c r="C217" s="317"/>
      <c r="D217" s="317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VLOOKUP(E218,IN_08_25!$B$8:$E$635,4,FALSE)</f>
        <v>670.5531581571172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VLOOKUP(E219,IN_08_25!$B$8:$E$635,4,FALSE)</f>
        <v>497.18791387733955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VLOOKUP(E220,IN_08_25!$B$8:$E$635,4,FALSE)</f>
        <v>1016.2967223137964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VLOOKUP(E221,IN_08_25!$B$8:$E$635,4,FALSE)</f>
        <v>519.34066292619809</v>
      </c>
      <c r="G221" s="293"/>
      <c r="H221" s="295" t="s">
        <v>2</v>
      </c>
    </row>
    <row r="222" spans="1:8" ht="15" customHeight="1" x14ac:dyDescent="0.25">
      <c r="A222" s="286"/>
      <c r="B222" s="317" t="s">
        <v>686</v>
      </c>
      <c r="C222" s="317"/>
      <c r="D222" s="317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VLOOKUP(E223,IN_08_25!$B$8:$E$635,4,FALSE)</f>
        <v>685.00500365646349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VLOOKUP(E224,IN_08_25!$B$8:$E$635,4,FALSE)</f>
        <v>1798.256714834285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VLOOKUP(E225,IN_08_25!$B$8:$E$635,4,FALSE)</f>
        <v>246.08879209943987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VLOOKUP(E226,IN_08_25!$B$8:$E$635,4,FALSE)</f>
        <v>1588.7844307994926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VLOOKUP(E227,IN_08_25!$B$8:$E$635,4,FALSE)</f>
        <v>1655.0267563007037</v>
      </c>
      <c r="G227" s="293"/>
      <c r="H227" s="295" t="s">
        <v>2</v>
      </c>
    </row>
    <row r="228" spans="1:8" ht="26.25" customHeight="1" x14ac:dyDescent="0.25">
      <c r="A228" s="286"/>
      <c r="B228" s="317" t="s">
        <v>675</v>
      </c>
      <c r="C228" s="317"/>
      <c r="D228" s="317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VLOOKUP(E229,IN_08_25!$B$8:$E$635,4,FALSE)</f>
        <v>4737.1646849679419</v>
      </c>
      <c r="G229" s="293"/>
      <c r="H229" s="295" t="s">
        <v>2</v>
      </c>
    </row>
    <row r="230" spans="1:8" ht="18" customHeight="1" x14ac:dyDescent="0.25">
      <c r="A230" s="318" t="s">
        <v>674</v>
      </c>
      <c r="B230" s="318"/>
      <c r="C230" s="318"/>
      <c r="D230" s="318"/>
      <c r="E230" s="317"/>
      <c r="F230" s="317"/>
      <c r="G230" s="317"/>
      <c r="H230" s="317"/>
    </row>
    <row r="231" spans="1:8" ht="15" customHeight="1" x14ac:dyDescent="0.25">
      <c r="A231" s="286"/>
      <c r="B231" s="317" t="s">
        <v>673</v>
      </c>
      <c r="C231" s="317"/>
      <c r="D231" s="317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VLOOKUP(E232,IN_08_25!$B$8:$E$635,4,FALSE)</f>
        <v>2616.4129559845187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VLOOKUP(E233,IN_08_25!$B$8:$E$635,4,FALSE)</f>
        <v>6908.2255681435736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VLOOKUP(E234,IN_08_25!$B$8:$E$635,4,FALSE)</f>
        <v>5388.8250314520274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VLOOKUP(E235,IN_08_25!$B$8:$E$635,4,FALSE)</f>
        <v>7051.1424014599279</v>
      </c>
      <c r="G235" s="293"/>
      <c r="H235" s="295" t="s">
        <v>2</v>
      </c>
    </row>
    <row r="236" spans="1:8" ht="15" customHeight="1" x14ac:dyDescent="0.25">
      <c r="A236" s="286"/>
      <c r="B236" s="317" t="s">
        <v>668</v>
      </c>
      <c r="C236" s="317"/>
      <c r="D236" s="317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VLOOKUP(E237,IN_08_25!$B$8:$E$635,4,FALSE)</f>
        <v>2072.7614361272385</v>
      </c>
      <c r="G237" s="293"/>
      <c r="H237" s="295" t="s">
        <v>580</v>
      </c>
    </row>
    <row r="238" spans="1:8" ht="26.25" customHeight="1" x14ac:dyDescent="0.25">
      <c r="A238" s="318" t="s">
        <v>666</v>
      </c>
      <c r="B238" s="318"/>
      <c r="C238" s="318"/>
      <c r="D238" s="318"/>
      <c r="E238" s="317"/>
      <c r="F238" s="317"/>
      <c r="G238" s="317"/>
      <c r="H238" s="317"/>
    </row>
    <row r="239" spans="1:8" ht="15" customHeight="1" x14ac:dyDescent="0.25">
      <c r="A239" s="286"/>
      <c r="B239" s="317" t="s">
        <v>665</v>
      </c>
      <c r="C239" s="317"/>
      <c r="D239" s="317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VLOOKUP(E240,IN_08_25!$B$8:$E$635,4,FALSE)</f>
        <v>21697.278125980978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VLOOKUP(E241,IN_08_25!$B$8:$E$635,4,FALSE)</f>
        <v>291750.40620574629</v>
      </c>
      <c r="G241" s="293"/>
      <c r="H241" s="295" t="s">
        <v>2</v>
      </c>
    </row>
    <row r="242" spans="1:8" ht="15" customHeight="1" x14ac:dyDescent="0.25">
      <c r="A242" s="286"/>
      <c r="B242" s="317" t="s">
        <v>662</v>
      </c>
      <c r="C242" s="317"/>
      <c r="D242" s="317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VLOOKUP(E243,IN_08_25!$B$8:$E$635,4,FALSE)</f>
        <v>357228.72365492245</v>
      </c>
      <c r="G243" s="293"/>
      <c r="H243" s="295" t="s">
        <v>2</v>
      </c>
    </row>
    <row r="244" spans="1:8" ht="15" customHeight="1" x14ac:dyDescent="0.25">
      <c r="A244" s="286"/>
      <c r="B244" s="317" t="s">
        <v>660</v>
      </c>
      <c r="C244" s="317"/>
      <c r="D244" s="317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VLOOKUP(E245,IN_08_25!$B$8:$E$635,4,FALSE)</f>
        <v>47062.018798449637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VLOOKUP(E246,IN_08_25!$B$8:$E$635,4,FALSE)</f>
        <v>1379.7801141995251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VLOOKUP(E247,IN_08_25!$B$8:$E$635,4,FALSE)</f>
        <v>11952.471179915003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VLOOKUP(E248,IN_08_25!$B$8:$E$635,4,FALSE)</f>
        <v>10430.499950201607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VLOOKUP(E249,IN_08_25!$B$8:$E$635,4,FALSE)</f>
        <v>14983.015835433131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VLOOKUP(E250,IN_08_25!$B$8:$E$635,4,FALSE)</f>
        <v>9575.9850724216758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VLOOKUP(E251,IN_08_25!$B$8:$E$635,4,FALSE)</f>
        <v>10894.305482050071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VLOOKUP(E252,IN_08_25!$B$8:$E$635,4,FALSE)</f>
        <v>15532.741680551846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VLOOKUP(E253,IN_08_25!$B$8:$E$635,4,FALSE)</f>
        <v>3481.7565823585505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VLOOKUP(E254,IN_08_25!$B$8:$E$635,4,FALSE)</f>
        <v>5533.733752407562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VLOOKUP(E255,IN_08_25!$B$8:$E$635,4,FALSE)</f>
        <v>7502.0927607589247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VLOOKUP(E256,IN_08_25!$B$8:$E$635,4,FALSE)</f>
        <v>11936.304549755923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VLOOKUP(E257,IN_08_25!$B$8:$E$635,4,FALSE)</f>
        <v>9406.1859337208589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VLOOKUP(E258,IN_08_25!$B$8:$E$635,4,FALSE)</f>
        <v>8348.177463646387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VLOOKUP(E259,IN_08_25!$B$8:$E$635,4,FALSE)</f>
        <v>1431.7563950009101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VLOOKUP(E260,IN_08_25!$B$8:$E$635,4,FALSE)</f>
        <v>2352.4050071479751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VLOOKUP(E261,IN_08_25!$B$8:$E$635,4,FALSE)</f>
        <v>1483.9271124668107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VLOOKUP(E262,IN_08_25!$B$8:$E$635,4,FALSE)</f>
        <v>399.04974555831717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VLOOKUP(E263,IN_08_25!$B$8:$E$635,4,FALSE)</f>
        <v>739.90630997428184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VLOOKUP(E264,IN_08_25!$B$8:$E$635,4,FALSE)</f>
        <v>8924.1018176824946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VLOOKUP(E265,IN_08_25!$B$8:$E$635,4,FALSE)</f>
        <v>55242.871660694982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VLOOKUP(E266,IN_08_25!$B$8:$E$635,4,FALSE)</f>
        <v>63168.709138685626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VLOOKUP(E267,IN_08_25!$B$8:$E$635,4,FALSE)</f>
        <v>116485.89026062255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VLOOKUP(E268,IN_08_25!$B$8:$E$635,4,FALSE)</f>
        <v>1343.8221907884488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VLOOKUP(E269,IN_08_25!$B$8:$E$635,4,FALSE)</f>
        <v>692.12319525636985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VLOOKUP(E270,IN_08_25!$B$8:$E$635,4,FALSE)</f>
        <v>8746.6411631353312</v>
      </c>
      <c r="G270" s="293"/>
      <c r="H270" s="295" t="s">
        <v>2</v>
      </c>
    </row>
    <row r="271" spans="1:8" ht="15" customHeight="1" x14ac:dyDescent="0.25">
      <c r="A271" s="286"/>
      <c r="B271" s="317" t="s">
        <v>634</v>
      </c>
      <c r="C271" s="317"/>
      <c r="D271" s="317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VLOOKUP(E272,IN_08_25!$B$8:$E$635,4,FALSE)</f>
        <v>280028.73830871948</v>
      </c>
      <c r="G272" s="293"/>
      <c r="H272" s="295" t="s">
        <v>2</v>
      </c>
    </row>
    <row r="273" spans="1:8" ht="15" customHeight="1" x14ac:dyDescent="0.25">
      <c r="A273" s="286"/>
      <c r="B273" s="317" t="s">
        <v>632</v>
      </c>
      <c r="C273" s="317"/>
      <c r="D273" s="317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VLOOKUP(E274,IN_08_25!$B$8:$E$635,4,FALSE)</f>
        <v>5529.8783053553889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VLOOKUP(E275,IN_08_25!$B$8:$E$635,4,FALSE)</f>
        <v>1536.1122982710535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VLOOKUP(E276,IN_08_25!$B$8:$E$635,4,FALSE)</f>
        <v>1955.5572074357096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VLOOKUP(E277,IN_08_25!$B$8:$E$635,4,FALSE)</f>
        <v>4566.4918343701693</v>
      </c>
      <c r="G277" s="293"/>
      <c r="H277" s="295" t="s">
        <v>2</v>
      </c>
    </row>
    <row r="278" spans="1:8" ht="15" customHeight="1" x14ac:dyDescent="0.25">
      <c r="A278" s="286"/>
      <c r="B278" s="317" t="s">
        <v>627</v>
      </c>
      <c r="C278" s="317"/>
      <c r="D278" s="317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VLOOKUP(E279,IN_08_25!$B$8:$E$635,4,FALSE)</f>
        <v>11920.328077693344</v>
      </c>
      <c r="G279" s="293"/>
      <c r="H279" s="295" t="s">
        <v>2</v>
      </c>
    </row>
    <row r="280" spans="1:8" ht="15" customHeight="1" x14ac:dyDescent="0.25">
      <c r="A280" s="286"/>
      <c r="B280" s="317" t="s">
        <v>625</v>
      </c>
      <c r="C280" s="317"/>
      <c r="D280" s="317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VLOOKUP(E281,IN_08_25!$B$8:$E$635,4,FALSE)</f>
        <v>86093.222576385015</v>
      </c>
      <c r="G281" s="293"/>
      <c r="H281" s="295" t="s">
        <v>2</v>
      </c>
    </row>
    <row r="282" spans="1:8" ht="15" customHeight="1" x14ac:dyDescent="0.25">
      <c r="A282" s="286"/>
      <c r="B282" s="317" t="s">
        <v>623</v>
      </c>
      <c r="C282" s="317"/>
      <c r="D282" s="317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VLOOKUP(E283,IN_08_25!$B$8:$E$635,4,FALSE)</f>
        <v>7831.7062693454836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VLOOKUP(E284,IN_08_25!$B$8:$E$635,4,FALSE)</f>
        <v>10627.374080449354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VLOOKUP(E285,IN_08_25!$B$8:$E$635,4,FALSE)</f>
        <v>11566.801216459011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VLOOKUP(E286,IN_08_25!$B$8:$E$635,4,FALSE)</f>
        <v>10187.524349625824</v>
      </c>
      <c r="G286" s="293"/>
      <c r="H286" s="295" t="s">
        <v>2</v>
      </c>
    </row>
    <row r="287" spans="1:8" ht="26.25" customHeight="1" x14ac:dyDescent="0.25">
      <c r="A287" s="286"/>
      <c r="B287" s="317" t="s">
        <v>616</v>
      </c>
      <c r="C287" s="317"/>
      <c r="D287" s="317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VLOOKUP(E288,IN_08_25!$B$8:$E$635,4,FALSE)</f>
        <v>60352.05837154849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VLOOKUP(E289,IN_08_25!$B$8:$E$635,4,FALSE)</f>
        <v>1938.5913792451893</v>
      </c>
      <c r="G289" s="293"/>
      <c r="H289" s="295" t="s">
        <v>2</v>
      </c>
    </row>
    <row r="290" spans="1:8" ht="15" customHeight="1" x14ac:dyDescent="0.25">
      <c r="A290" s="289"/>
      <c r="B290" s="317" t="s">
        <v>613</v>
      </c>
      <c r="C290" s="317"/>
      <c r="D290" s="317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VLOOKUP(E291,IN_08_25!$B$8:$E$635,4,FALSE)</f>
        <v>1111.2285880143886</v>
      </c>
      <c r="G291" s="293"/>
      <c r="H291" s="295" t="s">
        <v>2</v>
      </c>
    </row>
    <row r="292" spans="1:8" ht="15" customHeight="1" x14ac:dyDescent="0.25">
      <c r="A292" s="289"/>
      <c r="B292" s="317" t="s">
        <v>610</v>
      </c>
      <c r="C292" s="317"/>
      <c r="D292" s="317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VLOOKUP(E293,IN_08_25!$B$8:$E$635,4,FALSE)</f>
        <v>4256.3342616904865</v>
      </c>
      <c r="G293" s="293"/>
      <c r="H293" s="295" t="s">
        <v>2</v>
      </c>
    </row>
    <row r="294" spans="1:8" ht="26.25" customHeight="1" x14ac:dyDescent="0.25">
      <c r="A294" s="286"/>
      <c r="B294" s="317" t="s">
        <v>607</v>
      </c>
      <c r="C294" s="317"/>
      <c r="D294" s="317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18" t="s">
        <v>605</v>
      </c>
      <c r="B295" s="318"/>
      <c r="C295" s="318"/>
      <c r="D295" s="318"/>
      <c r="E295" s="317"/>
      <c r="F295" s="317"/>
      <c r="G295" s="317"/>
      <c r="H295" s="317"/>
    </row>
    <row r="296" spans="1:8" ht="26.25" customHeight="1" x14ac:dyDescent="0.25">
      <c r="A296" s="286"/>
      <c r="B296" s="317" t="s">
        <v>604</v>
      </c>
      <c r="C296" s="317"/>
      <c r="D296" s="317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VLOOKUP(E297,IN_08_25!$B$8:$E$635,4,FALSE)</f>
        <v>262840.04742289631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VLOOKUP(E298,IN_08_25!$B$8:$E$635,4,FALSE)</f>
        <v>824.22007622842023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VLOOKUP(E299,IN_08_25!$B$8:$E$635,4,FALSE)</f>
        <v>199938.43560250566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VLOOKUP(E300,IN_08_25!$B$8:$E$635,4,FALSE)</f>
        <v>639.44153535324563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VLOOKUP(E301,IN_08_25!$B$8:$E$635,4,FALSE)</f>
        <v>1268.5666012357281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VLOOKUP(E302,IN_08_25!$B$8:$E$635,4,FALSE)</f>
        <v>1172.8297007898007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VLOOKUP(E303,IN_08_25!$B$8:$E$635,4,FALSE)</f>
        <v>1526.4838246070497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VLOOKUP(E304,IN_08_25!$B$8:$E$635,4,FALSE)</f>
        <v>1223.123799170962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VLOOKUP(E305,IN_08_25!$B$8:$E$635,4,FALSE)</f>
        <v>1041.7476698131291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VLOOKUP(E306,IN_08_25!$B$8:$E$635,4,FALSE)</f>
        <v>2439.032514516899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VLOOKUP(E307,IN_08_25!$B$8:$E$635,4,FALSE)</f>
        <v>300416.62772511295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VLOOKUP(E308,IN_08_25!$B$8:$E$635,4,FALSE)</f>
        <v>303852.78246890008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VLOOKUP(E309,IN_08_25!$B$8:$E$635,4,FALSE)</f>
        <v>229537.01934662805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VLOOKUP(E310,IN_08_25!$B$8:$E$635,4,FALSE)</f>
        <v>130529.19758452925</v>
      </c>
      <c r="G310" s="293"/>
      <c r="H310" s="295" t="s">
        <v>589</v>
      </c>
    </row>
    <row r="311" spans="1:9" ht="18" customHeight="1" x14ac:dyDescent="0.25">
      <c r="A311" s="318" t="s">
        <v>588</v>
      </c>
      <c r="B311" s="318"/>
      <c r="C311" s="318"/>
      <c r="D311" s="318"/>
      <c r="E311" s="317"/>
      <c r="F311" s="317"/>
      <c r="G311" s="317"/>
      <c r="H311" s="317"/>
    </row>
    <row r="312" spans="1:9" ht="15" customHeight="1" x14ac:dyDescent="0.25">
      <c r="A312" s="286"/>
      <c r="B312" s="317" t="s">
        <v>587</v>
      </c>
      <c r="C312" s="317"/>
      <c r="D312" s="317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VLOOKUP(E313,IN_08_25!$B$8:$E$635,4,FALSE)</f>
        <v>360.15878737233726</v>
      </c>
      <c r="G313" s="293"/>
      <c r="H313" s="295" t="s">
        <v>117</v>
      </c>
    </row>
    <row r="314" spans="1:9" ht="15" customHeight="1" x14ac:dyDescent="0.25">
      <c r="A314" s="286"/>
      <c r="B314" s="317" t="s">
        <v>585</v>
      </c>
      <c r="C314" s="317"/>
      <c r="D314" s="317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VLOOKUP(E315,IN_08_25!$B$8:$E$635,4,FALSE)</f>
        <v>300.47020065755157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VLOOKUP(E316,IN_08_25!$B$8:$E$635,4,FALSE)</f>
        <v>2162.8459914120476</v>
      </c>
      <c r="G316" s="293"/>
      <c r="H316" s="295" t="s">
        <v>2</v>
      </c>
    </row>
    <row r="317" spans="1:9" ht="15" customHeight="1" x14ac:dyDescent="0.25">
      <c r="A317" s="286"/>
      <c r="B317" s="317" t="s">
        <v>582</v>
      </c>
      <c r="C317" s="317"/>
      <c r="D317" s="317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VLOOKUP(E318,IN_08_25!$B$8:$E$635,4,FALSE)</f>
        <v>13823.820817007901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VLOOKUP(E319,IN_08_25!$B$8:$E$635,4,FALSE)</f>
        <v>582.12109848067644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VLOOKUP(E320,IN_08_25!$B$8:$E$635,4,FALSE)</f>
        <v>296.81505952897169</v>
      </c>
      <c r="G320" s="293"/>
      <c r="H320" s="295" t="s">
        <v>117</v>
      </c>
      <c r="I320" s="130"/>
    </row>
    <row r="321" spans="1:8" ht="15" customHeight="1" x14ac:dyDescent="0.25">
      <c r="A321" s="286"/>
      <c r="B321" s="317" t="s">
        <v>578</v>
      </c>
      <c r="C321" s="317"/>
      <c r="D321" s="317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VLOOKUP(E322,IN_08_25!$B$8:$E$635,4,FALSE)</f>
        <v>1081.0618978255081</v>
      </c>
      <c r="G322" s="293"/>
      <c r="H322" s="295" t="s">
        <v>117</v>
      </c>
    </row>
    <row r="323" spans="1:8" ht="15" customHeight="1" x14ac:dyDescent="0.25">
      <c r="A323" s="286"/>
      <c r="B323" s="317" t="s">
        <v>576</v>
      </c>
      <c r="C323" s="317"/>
      <c r="D323" s="317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VLOOKUP(E324,IN_08_25!$B$8:$E$635,4,FALSE)</f>
        <v>2595.9565555977042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VLOOKUP(E325,IN_08_25!$B$8:$E$635,4,FALSE)</f>
        <v>3454.4213465093653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VLOOKUP(E326,IN_08_25!$B$8:$E$635,4,FALSE)</f>
        <v>3293.1235914160384</v>
      </c>
      <c r="G326" s="293"/>
      <c r="H326" s="295" t="s">
        <v>117</v>
      </c>
    </row>
    <row r="327" spans="1:8" ht="18" customHeight="1" x14ac:dyDescent="0.25">
      <c r="A327" s="318" t="s">
        <v>572</v>
      </c>
      <c r="B327" s="318"/>
      <c r="C327" s="318"/>
      <c r="D327" s="318"/>
      <c r="E327" s="317"/>
      <c r="F327" s="317"/>
      <c r="G327" s="317"/>
      <c r="H327" s="317"/>
    </row>
    <row r="328" spans="1:8" ht="26.25" customHeight="1" x14ac:dyDescent="0.25">
      <c r="A328" s="286"/>
      <c r="B328" s="317" t="s">
        <v>571</v>
      </c>
      <c r="C328" s="317"/>
      <c r="D328" s="317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VLOOKUP(E329,IN_08_25!$B$8:$E$635,4,FALSE)</f>
        <v>808.24499357778097</v>
      </c>
      <c r="G329" s="293"/>
      <c r="H329" s="295" t="s">
        <v>4</v>
      </c>
    </row>
    <row r="330" spans="1:8" ht="26.25" customHeight="1" x14ac:dyDescent="0.25">
      <c r="A330" s="286"/>
      <c r="B330" s="317" t="s">
        <v>569</v>
      </c>
      <c r="C330" s="317"/>
      <c r="D330" s="317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VLOOKUP(E331,IN_08_25!$B$8:$E$635,4,FALSE)</f>
        <v>17951.998596396246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VLOOKUP(E332,IN_08_25!$B$8:$E$635,4,FALSE)</f>
        <v>17642.391818325163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VLOOKUP(E333,IN_08_25!$B$8:$E$635,4,FALSE)</f>
        <v>13684.425162448728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VLOOKUP(E334,IN_08_25!$B$8:$E$635,4,FALSE)</f>
        <v>15436.799387729918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VLOOKUP(E335,IN_08_25!$B$8:$E$635,4,FALSE)</f>
        <v>8936.8768603372482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VLOOKUP(E336,IN_08_25!$B$8:$E$635,4,FALSE)</f>
        <v>2073.1373828970136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VLOOKUP(E337,IN_08_25!$B$8:$E$635,4,FALSE)</f>
        <v>27581.71442339542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VLOOKUP(E338,IN_08_25!$B$8:$E$635,4,FALSE)</f>
        <v>38808.534853312442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VLOOKUP(E339,IN_08_25!$B$8:$E$635,4,FALSE)</f>
        <v>4055.8606289027534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VLOOKUP(E340,IN_08_25!$B$8:$E$635,4,FALSE)</f>
        <v>45619.774627334205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VLOOKUP(E341,IN_08_25!$B$8:$E$635,4,FALSE)</f>
        <v>5824.7643275895143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VLOOKUP(E342,IN_08_25!$B$8:$E$635,4,FALSE)</f>
        <v>34077.31966612659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VLOOKUP(E343,IN_08_25!$B$8:$E$635,4,FALSE)</f>
        <v>90166.167462615951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VLOOKUP(E344,IN_08_25!$B$8:$E$635,4,FALSE)</f>
        <v>43652.307810831393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VLOOKUP(E345,IN_08_25!$B$8:$E$635,4,FALSE)</f>
        <v>5359.9764090302106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VLOOKUP(E346,IN_08_25!$B$8:$E$635,4,FALSE)</f>
        <v>227.52298982174369</v>
      </c>
      <c r="G346" s="293"/>
      <c r="H346" s="295" t="s">
        <v>4</v>
      </c>
    </row>
    <row r="347" spans="1:8" ht="15" customHeight="1" x14ac:dyDescent="0.25">
      <c r="A347" s="286"/>
      <c r="B347" s="317" t="s">
        <v>552</v>
      </c>
      <c r="C347" s="317"/>
      <c r="D347" s="317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VLOOKUP(E348,IN_08_25!$B$8:$E$635,4,FALSE)</f>
        <v>60228.934625682159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VLOOKUP(E349,IN_08_25!$B$8:$E$635,4,FALSE)</f>
        <v>27723.181577613272</v>
      </c>
      <c r="G349" s="293"/>
      <c r="H349" s="295" t="s">
        <v>2</v>
      </c>
    </row>
    <row r="350" spans="1:8" ht="15" customHeight="1" x14ac:dyDescent="0.25">
      <c r="A350" s="286"/>
      <c r="B350" s="317" t="s">
        <v>549</v>
      </c>
      <c r="C350" s="317"/>
      <c r="D350" s="317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VLOOKUP(E351,IN_08_25!$B$8:$E$635,4,FALSE)</f>
        <v>3668.9778305332347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VLOOKUP(E352,IN_08_25!$B$8:$E$635,4,FALSE)</f>
        <v>9785.5544853622669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VLOOKUP(E353,IN_08_25!$B$8:$E$635,4,FALSE)</f>
        <v>3160.8020386116877</v>
      </c>
      <c r="G353" s="293"/>
      <c r="H353" s="295" t="s">
        <v>4</v>
      </c>
    </row>
    <row r="354" spans="1:8" ht="26.25" customHeight="1" x14ac:dyDescent="0.25">
      <c r="A354" s="286"/>
      <c r="B354" s="317" t="s">
        <v>545</v>
      </c>
      <c r="C354" s="317"/>
      <c r="D354" s="317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VLOOKUP(E355,IN_08_25!$B$8:$E$635,4,FALSE)</f>
        <v>974581.81180250912</v>
      </c>
      <c r="G355" s="293"/>
      <c r="H355" s="295" t="s">
        <v>2</v>
      </c>
    </row>
    <row r="356" spans="1:8" ht="15" customHeight="1" x14ac:dyDescent="0.25">
      <c r="A356" s="286"/>
      <c r="B356" s="317" t="s">
        <v>543</v>
      </c>
      <c r="C356" s="317"/>
      <c r="D356" s="317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VLOOKUP(E357,IN_08_25!$B$8:$E$635,4,FALSE)</f>
        <v>1501.7386222375364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VLOOKUP(E358,IN_08_25!$B$8:$E$635,4,FALSE)</f>
        <v>1286.5295103977835</v>
      </c>
      <c r="G358" s="293"/>
      <c r="H358" s="295" t="s">
        <v>2</v>
      </c>
    </row>
    <row r="359" spans="1:8" ht="18" customHeight="1" x14ac:dyDescent="0.25">
      <c r="A359" s="318" t="s">
        <v>540</v>
      </c>
      <c r="B359" s="318"/>
      <c r="C359" s="318"/>
      <c r="D359" s="318"/>
      <c r="E359" s="317"/>
      <c r="F359" s="317"/>
      <c r="G359" s="317"/>
      <c r="H359" s="317"/>
    </row>
    <row r="360" spans="1:8" ht="15" customHeight="1" x14ac:dyDescent="0.25">
      <c r="A360" s="286"/>
      <c r="B360" s="317" t="s">
        <v>539</v>
      </c>
      <c r="C360" s="317"/>
      <c r="D360" s="317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VLOOKUP(E361,IN_08_25!$B$8:$E$635,4,FALSE)</f>
        <v>3717550.0857289205</v>
      </c>
      <c r="G361" s="293"/>
      <c r="H361" s="295" t="s">
        <v>2</v>
      </c>
    </row>
    <row r="362" spans="1:8" ht="15" customHeight="1" x14ac:dyDescent="0.25">
      <c r="A362" s="286"/>
      <c r="B362" s="317" t="s">
        <v>537</v>
      </c>
      <c r="C362" s="317"/>
      <c r="D362" s="317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VLOOKUP(E363,IN_08_25!$B$8:$E$635,4,FALSE)</f>
        <v>431763.10596095817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VLOOKUP(E364,IN_08_25!$B$8:$E$635,4,FALSE)</f>
        <v>3776806.0360278748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VLOOKUP(E365,IN_08_25!$B$8:$E$635,4,FALSE)</f>
        <v>2972842.0736791687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VLOOKUP(E366,IN_08_25!$B$8:$E$635,4,FALSE)</f>
        <v>3485200.1922057215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VLOOKUP(E367,IN_08_25!$B$8:$E$635,4,FALSE)</f>
        <v>318912.77591565828</v>
      </c>
      <c r="G367" s="293"/>
      <c r="H367" s="295" t="s">
        <v>2</v>
      </c>
    </row>
    <row r="368" spans="1:8" ht="15" customHeight="1" x14ac:dyDescent="0.25">
      <c r="A368" s="286"/>
      <c r="B368" s="317" t="s">
        <v>531</v>
      </c>
      <c r="C368" s="317"/>
      <c r="D368" s="317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VLOOKUP(E369,IN_08_25!$B$8:$E$635,4,FALSE)</f>
        <v>27130.789101230581</v>
      </c>
      <c r="G369" s="293"/>
      <c r="H369" s="295" t="s">
        <v>4</v>
      </c>
    </row>
    <row r="370" spans="1:8" ht="15" customHeight="1" x14ac:dyDescent="0.25">
      <c r="A370" s="286"/>
      <c r="B370" s="317" t="s">
        <v>529</v>
      </c>
      <c r="C370" s="317"/>
      <c r="D370" s="317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VLOOKUP(E371,IN_08_25!$B$8:$E$635,4,FALSE)</f>
        <v>82021.859595739297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VLOOKUP(E372,IN_08_25!$B$8:$E$635,4,FALSE)</f>
        <v>733524.85064858512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VLOOKUP(E373,IN_08_25!$B$8:$E$635,4,FALSE)</f>
        <v>1013902.3566527131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VLOOKUP(E374,IN_08_25!$B$8:$E$635,4,FALSE)</f>
        <v>1006127.0779302388</v>
      </c>
      <c r="G374" s="293"/>
      <c r="H374" s="295" t="s">
        <v>4</v>
      </c>
    </row>
    <row r="375" spans="1:8" ht="26.25" customHeight="1" x14ac:dyDescent="0.25">
      <c r="A375" s="286"/>
      <c r="B375" s="317" t="s">
        <v>524</v>
      </c>
      <c r="C375" s="317"/>
      <c r="D375" s="317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VLOOKUP(E376,IN_08_25!$B$8:$E$635,4,FALSE)</f>
        <v>3925492.5993158715</v>
      </c>
      <c r="G376" s="293"/>
      <c r="H376" s="295" t="s">
        <v>2</v>
      </c>
    </row>
    <row r="377" spans="1:8" ht="26.25" customHeight="1" x14ac:dyDescent="0.25">
      <c r="A377" s="286"/>
      <c r="B377" s="317" t="s">
        <v>522</v>
      </c>
      <c r="C377" s="317"/>
      <c r="D377" s="317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VLOOKUP(E378,IN_08_25!$B$8:$E$635,4,FALSE)</f>
        <v>4038722.9315407816</v>
      </c>
      <c r="G378" s="293"/>
      <c r="H378" s="295" t="s">
        <v>2</v>
      </c>
    </row>
    <row r="379" spans="1:8" ht="18" customHeight="1" x14ac:dyDescent="0.25">
      <c r="A379" s="318" t="s">
        <v>520</v>
      </c>
      <c r="B379" s="318"/>
      <c r="C379" s="318"/>
      <c r="D379" s="318"/>
      <c r="E379" s="317"/>
      <c r="F379" s="317"/>
      <c r="G379" s="317"/>
      <c r="H379" s="317"/>
    </row>
    <row r="380" spans="1:8" ht="15" customHeight="1" x14ac:dyDescent="0.25">
      <c r="A380" s="286"/>
      <c r="B380" s="317" t="s">
        <v>519</v>
      </c>
      <c r="C380" s="317"/>
      <c r="D380" s="317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VLOOKUP(E381,IN_08_25!$B$8:$E$635,4,FALSE)</f>
        <v>1534.2811334097637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VLOOKUP(E382,IN_08_25!$B$8:$E$635,4,FALSE)</f>
        <v>2978.7875890285845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VLOOKUP(E383,IN_08_25!$B$8:$E$635,4,FALSE)</f>
        <v>39525.032579479514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VLOOKUP(E384,IN_08_25!$B$8:$E$635,4,FALSE)</f>
        <v>2939.6248154056193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VLOOKUP(E385,IN_08_25!$B$8:$E$635,4,FALSE)</f>
        <v>651.38947550713749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VLOOKUP(E386,IN_08_25!$B$8:$E$635,4,FALSE)</f>
        <v>2415.6027000202644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VLOOKUP(E387,IN_08_25!$B$8:$E$635,4,FALSE)</f>
        <v>1296.5428211170781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VLOOKUP(E388,IN_08_25!$B$8:$E$635,4,FALSE)</f>
        <v>1616.1111168699852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7" t="s">
        <v>510</v>
      </c>
      <c r="C391" s="317"/>
      <c r="D391" s="317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VLOOKUP(E392,IN_08_25!$B$8:$E$635,4,FALSE)</f>
        <v>38131.332660579552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VLOOKUP(E393,IN_08_25!$B$8:$E$635,4,FALSE)</f>
        <v>9132.5110948318325</v>
      </c>
      <c r="G393" s="293"/>
      <c r="H393" s="295" t="s">
        <v>119</v>
      </c>
    </row>
    <row r="394" spans="1:8" ht="15" customHeight="1" x14ac:dyDescent="0.25">
      <c r="A394" s="286"/>
      <c r="B394" s="317" t="s">
        <v>507</v>
      </c>
      <c r="C394" s="317"/>
      <c r="D394" s="317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VLOOKUP(E395,IN_08_25!$B$8:$E$635,4,FALSE)</f>
        <v>13019.83213798422</v>
      </c>
      <c r="G395" s="293"/>
      <c r="H395" s="295" t="s">
        <v>119</v>
      </c>
    </row>
    <row r="396" spans="1:8" ht="15" customHeight="1" x14ac:dyDescent="0.25">
      <c r="A396" s="286"/>
      <c r="B396" s="317" t="s">
        <v>505</v>
      </c>
      <c r="C396" s="317"/>
      <c r="D396" s="317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VLOOKUP(E397,IN_08_25!$B$8:$E$635,4,FALSE)</f>
        <v>8480.9980841293855</v>
      </c>
      <c r="G397" s="293"/>
      <c r="H397" s="295" t="s">
        <v>119</v>
      </c>
    </row>
    <row r="398" spans="1:8" ht="26.25" customHeight="1" x14ac:dyDescent="0.25">
      <c r="A398" s="286"/>
      <c r="B398" s="317" t="s">
        <v>503</v>
      </c>
      <c r="C398" s="317"/>
      <c r="D398" s="317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VLOOKUP(E399,IN_08_25!$B$8:$E$635,4,FALSE)</f>
        <v>94707.989587651784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VLOOKUP(E400,IN_08_25!$B$8:$E$635,4,FALSE)</f>
        <v>89463.768836557327</v>
      </c>
      <c r="G400" s="293"/>
      <c r="H400" s="295" t="s">
        <v>2</v>
      </c>
    </row>
    <row r="401" spans="1:8" ht="26.25" customHeight="1" x14ac:dyDescent="0.25">
      <c r="A401" s="286"/>
      <c r="B401" s="317" t="s">
        <v>500</v>
      </c>
      <c r="C401" s="317"/>
      <c r="D401" s="317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VLOOKUP(E402,IN_08_25!$B$8:$E$635,4,FALSE)</f>
        <v>6797.5392035203549</v>
      </c>
      <c r="G402" s="293"/>
      <c r="H402" s="295" t="s">
        <v>119</v>
      </c>
    </row>
    <row r="403" spans="1:8" ht="26.25" customHeight="1" x14ac:dyDescent="0.25">
      <c r="A403" s="286"/>
      <c r="B403" s="317" t="s">
        <v>498</v>
      </c>
      <c r="C403" s="317"/>
      <c r="D403" s="317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VLOOKUP(E404,IN_08_25!$B$8:$E$635,4,FALSE)</f>
        <v>23018.170829341376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VLOOKUP(E405,IN_08_25!$B$8:$E$635,4,FALSE)</f>
        <v>21721.144056049096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VLOOKUP(E406,IN_08_25!$B$8:$E$635,4,FALSE)</f>
        <v>2497.1051468460596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VLOOKUP(E407,IN_08_25!$B$8:$E$635,4,FALSE)</f>
        <v>14404.642139196219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VLOOKUP(E408,IN_08_25!$B$8:$E$635,4,FALSE)</f>
        <v>149003.36820594684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VLOOKUP(E409,IN_08_25!$B$8:$E$635,4,FALSE)</f>
        <v>3220.7762805431989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VLOOKUP(E410,IN_08_25!$B$8:$E$635,4,FALSE)</f>
        <v>17952.881490976961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VLOOKUP(E411,IN_08_25!$B$8:$E$635,4,FALSE)</f>
        <v>9253.3781564440687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VLOOKUP(E412,IN_08_25!$B$8:$E$635,4,FALSE)</f>
        <v>139031.13613048085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VLOOKUP(E413,IN_08_25!$B$8:$E$635,4,FALSE)</f>
        <v>47180.809545158896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VLOOKUP(E414,IN_08_25!$B$8:$E$635,4,FALSE)</f>
        <v>53083.478317032008</v>
      </c>
      <c r="G414" s="293"/>
      <c r="H414" s="295" t="s">
        <v>2</v>
      </c>
    </row>
    <row r="415" spans="1:8" ht="15" customHeight="1" x14ac:dyDescent="0.25">
      <c r="A415" s="286"/>
      <c r="B415" s="317" t="s">
        <v>486</v>
      </c>
      <c r="C415" s="317"/>
      <c r="D415" s="317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VLOOKUP(E416,IN_08_25!$B$8:$E$635,4,FALSE)</f>
        <v>6389.9368966748034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VLOOKUP(E417,IN_08_25!$B$8:$E$635,4,FALSE)</f>
        <v>917.57952334036145</v>
      </c>
      <c r="G417" s="293"/>
      <c r="H417" s="295" t="s">
        <v>117</v>
      </c>
    </row>
    <row r="418" spans="1:8" ht="18" customHeight="1" x14ac:dyDescent="0.25">
      <c r="A418" s="318" t="s">
        <v>483</v>
      </c>
      <c r="B418" s="318"/>
      <c r="C418" s="318"/>
      <c r="D418" s="318"/>
      <c r="E418" s="317"/>
      <c r="F418" s="317"/>
      <c r="G418" s="317"/>
      <c r="H418" s="317"/>
    </row>
    <row r="419" spans="1:8" ht="15" customHeight="1" x14ac:dyDescent="0.25">
      <c r="A419" s="286"/>
      <c r="B419" s="317" t="s">
        <v>482</v>
      </c>
      <c r="C419" s="317"/>
      <c r="D419" s="317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VLOOKUP(E420,IN_08_25!$B$8:$E$635,4,FALSE)</f>
        <v>18031.188771075584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VLOOKUP(E421,IN_08_25!$B$8:$E$635,4,FALSE)</f>
        <v>14292.586007235432</v>
      </c>
      <c r="G421" s="293"/>
      <c r="H421" s="295" t="s">
        <v>2</v>
      </c>
    </row>
    <row r="422" spans="1:8" ht="26.25" customHeight="1" x14ac:dyDescent="0.25">
      <c r="A422" s="318" t="s">
        <v>479</v>
      </c>
      <c r="B422" s="318"/>
      <c r="C422" s="318"/>
      <c r="D422" s="318"/>
      <c r="E422" s="317"/>
      <c r="F422" s="317"/>
      <c r="G422" s="317"/>
      <c r="H422" s="317"/>
    </row>
    <row r="423" spans="1:8" ht="15" customHeight="1" x14ac:dyDescent="0.25">
      <c r="A423" s="286"/>
      <c r="B423" s="317" t="s">
        <v>478</v>
      </c>
      <c r="C423" s="317"/>
      <c r="D423" s="317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VLOOKUP(E424,IN_08_25!$B$8:$E$635,4,FALSE)</f>
        <v>22629.483523347677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VLOOKUP(E425,IN_08_25!$B$8:$E$635,4,FALSE)</f>
        <v>38858.997771138493</v>
      </c>
      <c r="G425" s="293"/>
      <c r="H425" s="295" t="s">
        <v>2</v>
      </c>
    </row>
    <row r="426" spans="1:8" ht="26.25" customHeight="1" x14ac:dyDescent="0.25">
      <c r="A426" s="286"/>
      <c r="B426" s="317" t="s">
        <v>475</v>
      </c>
      <c r="C426" s="317"/>
      <c r="D426" s="317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VLOOKUP(E427,IN_08_25!$B$8:$E$635,4,FALSE)</f>
        <v>33146.117715440414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VLOOKUP(E428,IN_08_25!$B$8:$E$635,4,FALSE)</f>
        <v>156555.08501194825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VLOOKUP(E429,IN_08_25!$B$8:$E$635,4,FALSE)</f>
        <v>163570.08994837786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VLOOKUP(E430,IN_08_25!$B$8:$E$635,4,FALSE)</f>
        <v>253640.37794441727</v>
      </c>
      <c r="G430" s="293"/>
      <c r="H430" s="295" t="s">
        <v>2</v>
      </c>
    </row>
    <row r="431" spans="1:8" ht="18" customHeight="1" x14ac:dyDescent="0.25">
      <c r="A431" s="318" t="s">
        <v>470</v>
      </c>
      <c r="B431" s="318"/>
      <c r="C431" s="318"/>
      <c r="D431" s="318"/>
      <c r="E431" s="317"/>
      <c r="F431" s="317"/>
      <c r="G431" s="317"/>
      <c r="H431" s="317"/>
    </row>
    <row r="432" spans="1:8" ht="15" customHeight="1" x14ac:dyDescent="0.25">
      <c r="A432" s="286"/>
      <c r="B432" s="317" t="s">
        <v>469</v>
      </c>
      <c r="C432" s="317"/>
      <c r="D432" s="317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VLOOKUP(E433,IN_08_25!$B$8:$E$635,4,FALSE)</f>
        <v>2593.3738638543005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VLOOKUP(E434,IN_08_25!$B$8:$E$635,4,FALSE)</f>
        <v>10035.091292752953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VLOOKUP(E435,IN_08_25!$B$8:$E$635,4,FALSE)</f>
        <v>16763.11917233733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VLOOKUP(E436,IN_08_25!$B$8:$E$635,4,FALSE)</f>
        <v>24342.765057719786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VLOOKUP(E437,IN_08_25!$B$8:$E$635,4,FALSE)</f>
        <v>38685.973220579937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VLOOKUP(E438,IN_08_25!$B$8:$E$635,4,FALSE)</f>
        <v>38149.956447307806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VLOOKUP(E439,IN_08_25!$B$8:$E$635,4,FALSE)</f>
        <v>56236.447114710427</v>
      </c>
      <c r="G439" s="293"/>
      <c r="H439" s="295" t="s">
        <v>4</v>
      </c>
    </row>
    <row r="440" spans="1:8" ht="15" customHeight="1" x14ac:dyDescent="0.25">
      <c r="A440" s="286"/>
      <c r="B440" s="317" t="s">
        <v>461</v>
      </c>
      <c r="C440" s="317"/>
      <c r="D440" s="317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VLOOKUP(E441,IN_08_25!$B$8:$E$635,4,FALSE)</f>
        <v>18654.584488820179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VLOOKUP(E442,IN_08_25!$B$8:$E$635,4,FALSE)</f>
        <v>28083.699772152013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VLOOKUP(E443,IN_08_25!$B$8:$E$635,4,FALSE)</f>
        <v>87257.436623072324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VLOOKUP(E444,IN_08_25!$B$8:$E$635,4,FALSE)</f>
        <v>21895.357994785154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VLOOKUP(E445,IN_08_25!$B$8:$E$635,4,FALSE)</f>
        <v>20858.996469573874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VLOOKUP(E446,IN_08_25!$B$8:$E$635,4,FALSE)</f>
        <v>6053.6995370502818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VLOOKUP(E447,IN_08_25!$B$8:$E$635,4,FALSE)</f>
        <v>8426.8601937816475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VLOOKUP(E448,IN_08_25!$B$8:$E$635,4,FALSE)</f>
        <v>8030.8469022911022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VLOOKUP(E449,IN_08_25!$B$8:$E$635,4,FALSE)</f>
        <v>11531.777275016417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VLOOKUP(E450,IN_08_25!$B$8:$E$635,4,FALSE)</f>
        <v>53475.223802338951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VLOOKUP(E451,IN_08_25!$B$8:$E$635,4,FALSE)</f>
        <v>58376.954305842672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VLOOKUP(E452,IN_08_25!$B$8:$E$635,4,FALSE)</f>
        <v>97872.013044809166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VLOOKUP(E453,IN_08_25!$B$8:$E$635,4,FALSE)</f>
        <v>119070.89758261017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VLOOKUP(E454,IN_08_25!$B$8:$E$635,4,FALSE)</f>
        <v>147594.06541222177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VLOOKUP(E455,IN_08_25!$B$8:$E$635,4,FALSE)</f>
        <v>240966.64311572639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VLOOKUP(E456,IN_08_25!$B$8:$E$635,4,FALSE)</f>
        <v>1887.4773177356064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VLOOKUP(E457,IN_08_25!$B$8:$E$635,4,FALSE)</f>
        <v>2896.9027322690199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VLOOKUP(E458,IN_08_25!$B$8:$E$635,4,FALSE)</f>
        <v>1485.8632492797092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VLOOKUP(E459,IN_08_25!$B$8:$E$635,4,FALSE)</f>
        <v>1971.7703574669806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VLOOKUP(E460,IN_08_25!$B$8:$E$635,4,FALSE)</f>
        <v>1387.1664389178366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VLOOKUP(E461,IN_08_25!$B$8:$E$635,4,FALSE)</f>
        <v>296.71486139522233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VLOOKUP(E462,IN_08_25!$B$8:$E$635,4,FALSE)</f>
        <v>457.43310805721308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VLOOKUP(E463,IN_08_25!$B$8:$E$635,4,FALSE)</f>
        <v>787.91056633995049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VLOOKUP(E464,IN_08_25!$B$8:$E$635,4,FALSE)</f>
        <v>1044.9886095593677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VLOOKUP(E465,IN_08_25!$B$8:$E$635,4,FALSE)</f>
        <v>14666.838445827983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VLOOKUP(E466,IN_08_25!$B$8:$E$635,4,FALSE)</f>
        <v>256.73190605000048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VLOOKUP(E467,IN_08_25!$B$8:$E$635,4,FALSE)</f>
        <v>347.00546331766986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VLOOKUP(E468,IN_08_25!$B$8:$E$635,4,FALSE)</f>
        <v>6681.453075487334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VLOOKUP(E469,IN_08_25!$B$8:$E$635,4,FALSE)</f>
        <v>1213.9955414978417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VLOOKUP(E470,IN_08_25!$B$8:$E$635,4,FALSE)</f>
        <v>1937.1315454955761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VLOOKUP(E471,IN_08_25!$B$8:$E$635,4,FALSE)</f>
        <v>2161.6190808262277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VLOOKUP(E472,IN_08_25!$B$8:$E$635,4,FALSE)</f>
        <v>578.97821445828754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VLOOKUP(E473,IN_08_25!$B$8:$E$635,4,FALSE)</f>
        <v>886.47166584143417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VLOOKUP(E474,IN_08_25!$B$8:$E$635,4,FALSE)</f>
        <v>6754.9718046233465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VLOOKUP(E475,IN_08_25!$B$8:$E$635,4,FALSE)</f>
        <v>8645.6417004859668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VLOOKUP(E476,IN_08_25!$B$8:$E$635,4,FALSE)</f>
        <v>15111.116742546052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VLOOKUP(E477,IN_08_25!$B$8:$E$635,4,FALSE)</f>
        <v>4661.5247513132817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VLOOKUP(E478,IN_08_25!$B$8:$E$635,4,FALSE)</f>
        <v>10029.710108751431</v>
      </c>
      <c r="G478" s="293"/>
      <c r="H478" s="295" t="s">
        <v>2</v>
      </c>
    </row>
    <row r="479" spans="1:8" ht="15" customHeight="1" x14ac:dyDescent="0.25">
      <c r="A479" s="286"/>
      <c r="B479" s="317" t="s">
        <v>406</v>
      </c>
      <c r="C479" s="317"/>
      <c r="D479" s="317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VLOOKUP(E480,IN_08_25!$B$8:$E$635,4,FALSE)</f>
        <v>471445.72718280292</v>
      </c>
      <c r="G480" s="293"/>
      <c r="H480" s="295" t="s">
        <v>2</v>
      </c>
    </row>
    <row r="481" spans="1:8" ht="18" customHeight="1" x14ac:dyDescent="0.25">
      <c r="A481" s="318" t="s">
        <v>404</v>
      </c>
      <c r="B481" s="318"/>
      <c r="C481" s="318"/>
      <c r="D481" s="318"/>
      <c r="E481" s="317"/>
      <c r="F481" s="317"/>
      <c r="G481" s="317"/>
      <c r="H481" s="317"/>
    </row>
    <row r="482" spans="1:8" ht="15" customHeight="1" x14ac:dyDescent="0.25">
      <c r="A482" s="286"/>
      <c r="B482" s="317" t="s">
        <v>403</v>
      </c>
      <c r="C482" s="317"/>
      <c r="D482" s="317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VLOOKUP(E483,IN_08_25!$B$8:$E$635,4,FALSE)</f>
        <v>35094.370136784099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VLOOKUP(E484,IN_08_25!$B$8:$E$635,4,FALSE)</f>
        <v>513929.80193938286</v>
      </c>
      <c r="G484" s="293"/>
      <c r="H484" s="295" t="s">
        <v>4</v>
      </c>
    </row>
    <row r="485" spans="1:8" ht="15" customHeight="1" x14ac:dyDescent="0.25">
      <c r="A485" s="286"/>
      <c r="B485" s="317" t="s">
        <v>400</v>
      </c>
      <c r="C485" s="317"/>
      <c r="D485" s="317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VLOOKUP(E486,IN_08_25!$B$8:$E$635,4,FALSE)</f>
        <v>201254.47424079923</v>
      </c>
      <c r="G486" s="293"/>
      <c r="H486" s="295" t="s">
        <v>2</v>
      </c>
    </row>
    <row r="487" spans="1:8" ht="18" customHeight="1" x14ac:dyDescent="0.25">
      <c r="A487" s="318" t="s">
        <v>398</v>
      </c>
      <c r="B487" s="318"/>
      <c r="C487" s="318"/>
      <c r="D487" s="318"/>
      <c r="E487" s="317"/>
      <c r="F487" s="317"/>
      <c r="G487" s="317"/>
      <c r="H487" s="317"/>
    </row>
    <row r="488" spans="1:8" ht="26.25" customHeight="1" x14ac:dyDescent="0.25">
      <c r="A488" s="286"/>
      <c r="B488" s="317" t="s">
        <v>397</v>
      </c>
      <c r="C488" s="317"/>
      <c r="D488" s="317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VLOOKUP(E489,IN_08_25!$B$8:$E$635,4,FALSE)</f>
        <v>18525.288745397756</v>
      </c>
      <c r="G489" s="293"/>
      <c r="H489" s="295" t="s">
        <v>2</v>
      </c>
    </row>
    <row r="490" spans="1:8" ht="15" customHeight="1" x14ac:dyDescent="0.25">
      <c r="A490" s="286"/>
      <c r="B490" s="317" t="s">
        <v>395</v>
      </c>
      <c r="C490" s="317"/>
      <c r="D490" s="317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VLOOKUP(E491,IN_08_25!$B$8:$E$635,4,FALSE)</f>
        <v>2961471.0835812502</v>
      </c>
      <c r="G491" s="293"/>
      <c r="H491" s="295" t="s">
        <v>2</v>
      </c>
    </row>
    <row r="492" spans="1:8" ht="26.25" customHeight="1" x14ac:dyDescent="0.25">
      <c r="A492" s="286"/>
      <c r="B492" s="317" t="s">
        <v>2013</v>
      </c>
      <c r="C492" s="317"/>
      <c r="D492" s="317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VLOOKUP(E493,IN_08_25!$B$8:$E$635,4,FALSE)</f>
        <v>57302.664599992029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VLOOKUP(E494,IN_08_25!$B$8:$E$635,4,FALSE)</f>
        <v>5654.4264881109548</v>
      </c>
      <c r="G494" s="293"/>
      <c r="H494" s="295" t="s">
        <v>4</v>
      </c>
    </row>
    <row r="495" spans="1:8" ht="26.25" customHeight="1" x14ac:dyDescent="0.25">
      <c r="A495" s="286"/>
      <c r="B495" s="317" t="s">
        <v>391</v>
      </c>
      <c r="C495" s="317"/>
      <c r="D495" s="317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VLOOKUP(E496,IN_08_25!$B$8:$E$635,4,FALSE)</f>
        <v>494981.93524298735</v>
      </c>
      <c r="G496" s="293"/>
      <c r="H496" s="295" t="s">
        <v>2</v>
      </c>
    </row>
    <row r="497" spans="1:8" ht="26.25" customHeight="1" x14ac:dyDescent="0.25">
      <c r="A497" s="286"/>
      <c r="B497" s="317" t="s">
        <v>389</v>
      </c>
      <c r="C497" s="317"/>
      <c r="D497" s="317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VLOOKUP(E498,IN_08_25!$B$8:$E$635,4,FALSE)</f>
        <v>2812416.3647215869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VLOOKUP(E499,IN_08_25!$B$8:$E$635,4,FALSE)</f>
        <v>2418530.4415963744</v>
      </c>
      <c r="G499" s="293"/>
      <c r="H499" s="295" t="s">
        <v>2</v>
      </c>
    </row>
    <row r="500" spans="1:8" ht="15" customHeight="1" x14ac:dyDescent="0.25">
      <c r="A500" s="286"/>
      <c r="B500" s="317" t="s">
        <v>386</v>
      </c>
      <c r="C500" s="317"/>
      <c r="D500" s="317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VLOOKUP(E501,IN_08_25!$B$8:$E$635,4,FALSE)</f>
        <v>17386.556819159749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VLOOKUP(E502,IN_08_25!$B$8:$E$635,4,FALSE)</f>
        <v>62659.768125230934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VLOOKUP(E503,IN_08_25!$B$8:$E$635,4,FALSE)</f>
        <v>31141.791245109627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VLOOKUP(E504,IN_08_25!$B$8:$E$635,4,FALSE)</f>
        <v>34084.689660780081</v>
      </c>
      <c r="G504" s="293"/>
      <c r="H504" s="295" t="s">
        <v>2</v>
      </c>
    </row>
    <row r="505" spans="1:8" ht="15" customHeight="1" x14ac:dyDescent="0.25">
      <c r="A505" s="286"/>
      <c r="B505" s="317" t="s">
        <v>381</v>
      </c>
      <c r="C505" s="317"/>
      <c r="D505" s="317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VLOOKUP(E506,IN_08_25!$B$8:$E$635,4,FALSE)</f>
        <v>684761.44310426689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VLOOKUP(E507,IN_08_25!$B$8:$E$635,4,FALSE)</f>
        <v>709088.26750580722</v>
      </c>
      <c r="G507" s="293"/>
      <c r="H507" s="295" t="s">
        <v>2</v>
      </c>
    </row>
    <row r="508" spans="1:8" ht="15" customHeight="1" x14ac:dyDescent="0.25">
      <c r="A508" s="286"/>
      <c r="B508" s="317" t="s">
        <v>378</v>
      </c>
      <c r="C508" s="317"/>
      <c r="D508" s="317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VLOOKUP(E509,IN_08_25!$B$8:$E$635,4,FALSE)</f>
        <v>145040.54861727878</v>
      </c>
      <c r="G509" s="293"/>
      <c r="H509" s="295" t="s">
        <v>2</v>
      </c>
    </row>
    <row r="510" spans="1:8" ht="15" customHeight="1" x14ac:dyDescent="0.25">
      <c r="A510" s="286"/>
      <c r="B510" s="317" t="s">
        <v>376</v>
      </c>
      <c r="C510" s="317"/>
      <c r="D510" s="317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VLOOKUP(E511,IN_08_25!$B$8:$E$635,4,FALSE)</f>
        <v>309003.75262793252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VLOOKUP(E512,IN_08_25!$B$8:$E$635,4,FALSE)</f>
        <v>27815.990043758939</v>
      </c>
      <c r="G512" s="293"/>
      <c r="H512" s="295" t="s">
        <v>2</v>
      </c>
    </row>
    <row r="513" spans="1:8" ht="26.25" customHeight="1" x14ac:dyDescent="0.25">
      <c r="A513" s="286"/>
      <c r="B513" s="317" t="s">
        <v>374</v>
      </c>
      <c r="C513" s="317"/>
      <c r="D513" s="317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VLOOKUP(E514,IN_08_25!$B$8:$E$635,4,FALSE)</f>
        <v>24856.701503609802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VLOOKUP(E515,IN_08_25!$B$8:$E$635,4,FALSE)</f>
        <v>58283.488795975849</v>
      </c>
      <c r="G515" s="293"/>
      <c r="H515" s="295" t="s">
        <v>2</v>
      </c>
    </row>
    <row r="516" spans="1:8" ht="26.25" customHeight="1" x14ac:dyDescent="0.25">
      <c r="A516" s="286"/>
      <c r="B516" s="317" t="s">
        <v>370</v>
      </c>
      <c r="C516" s="317"/>
      <c r="D516" s="317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VLOOKUP(E517,IN_08_25!$B$8:$E$635,4,FALSE)</f>
        <v>80129.149204698639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VLOOKUP(E518,IN_08_25!$B$8:$E$635,4,FALSE)</f>
        <v>169513.00199952009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VLOOKUP(E519,IN_08_25!$B$8:$E$635,4,FALSE)</f>
        <v>2229.4740884673852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VLOOKUP(E520,IN_08_25!$B$8:$E$635,4,FALSE)</f>
        <v>16320.893259519924</v>
      </c>
      <c r="G520" s="293"/>
      <c r="H520" s="295" t="s">
        <v>2</v>
      </c>
    </row>
    <row r="521" spans="1:8" ht="15" customHeight="1" x14ac:dyDescent="0.25">
      <c r="A521" s="286"/>
      <c r="B521" s="317" t="s">
        <v>365</v>
      </c>
      <c r="C521" s="317"/>
      <c r="D521" s="317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VLOOKUP(E522,IN_08_25!$B$8:$E$635,4,FALSE)</f>
        <v>57243.019766061785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VLOOKUP(E523,IN_08_25!$B$8:$E$635,4,FALSE)</f>
        <v>36715.189582092513</v>
      </c>
      <c r="G523" s="293"/>
      <c r="H523" s="295" t="s">
        <v>2</v>
      </c>
    </row>
    <row r="524" spans="1:8" ht="15" customHeight="1" x14ac:dyDescent="0.25">
      <c r="A524" s="286"/>
      <c r="B524" s="317" t="s">
        <v>362</v>
      </c>
      <c r="C524" s="317"/>
      <c r="D524" s="317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VLOOKUP(E525,IN_08_25!$B$8:$E$635,4,FALSE)</f>
        <v>151338.78332766015</v>
      </c>
      <c r="G525" s="293"/>
      <c r="H525" s="295" t="s">
        <v>2</v>
      </c>
    </row>
    <row r="526" spans="1:8" ht="15" customHeight="1" x14ac:dyDescent="0.25">
      <c r="A526" s="286"/>
      <c r="B526" s="317" t="s">
        <v>360</v>
      </c>
      <c r="C526" s="317"/>
      <c r="D526" s="317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VLOOKUP(E527,IN_08_25!$B$8:$E$635,4,FALSE)</f>
        <v>27985809.747366805</v>
      </c>
      <c r="G527" s="293"/>
      <c r="H527" s="295" t="s">
        <v>2</v>
      </c>
    </row>
    <row r="528" spans="1:8" ht="26.25" customHeight="1" x14ac:dyDescent="0.25">
      <c r="A528" s="318" t="s">
        <v>358</v>
      </c>
      <c r="B528" s="318"/>
      <c r="C528" s="318"/>
      <c r="D528" s="318"/>
      <c r="E528" s="317"/>
      <c r="F528" s="317"/>
      <c r="G528" s="317"/>
      <c r="H528" s="317"/>
    </row>
    <row r="529" spans="1:8" ht="15" customHeight="1" x14ac:dyDescent="0.25">
      <c r="A529" s="286"/>
      <c r="B529" s="317" t="s">
        <v>357</v>
      </c>
      <c r="C529" s="317"/>
      <c r="D529" s="317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VLOOKUP(E530,IN_08_25!$B$8:$E$635,4,FALSE)</f>
        <v>22209.869744064235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VLOOKUP(E531,IN_08_25!$B$8:$E$635,4,FALSE)</f>
        <v>22856.759154085539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VLOOKUP(E532,IN_08_25!$B$8:$E$635,4,FALSE)</f>
        <v>65415.574006873976</v>
      </c>
      <c r="G532" s="293"/>
      <c r="H532" s="295" t="s">
        <v>2</v>
      </c>
    </row>
    <row r="533" spans="1:8" ht="26.25" customHeight="1" x14ac:dyDescent="0.25">
      <c r="A533" s="286"/>
      <c r="B533" s="317" t="s">
        <v>353</v>
      </c>
      <c r="C533" s="317"/>
      <c r="D533" s="317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VLOOKUP(E534,IN_08_25!$B$8:$E$635,4,FALSE)</f>
        <v>47384.228362338108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VLOOKUP(E535,IN_08_25!$B$8:$E$635,4,FALSE)</f>
        <v>42056.313351120349</v>
      </c>
      <c r="G535" s="293"/>
      <c r="H535" s="295" t="s">
        <v>2</v>
      </c>
    </row>
    <row r="536" spans="1:8" ht="26.25" customHeight="1" x14ac:dyDescent="0.25">
      <c r="A536" s="286"/>
      <c r="B536" s="317" t="s">
        <v>350</v>
      </c>
      <c r="C536" s="317"/>
      <c r="D536" s="317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VLOOKUP(E537,IN_08_25!$B$8:$E$635,4,FALSE)</f>
        <v>2486.7052537884078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VLOOKUP(E538,IN_08_25!$B$8:$E$635,4,FALSE)</f>
        <v>10600.387898664854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VLOOKUP(E539,IN_08_25!$B$8:$E$635,4,FALSE)</f>
        <v>16644.792669374165</v>
      </c>
      <c r="G539" s="293"/>
      <c r="H539" s="295" t="s">
        <v>4</v>
      </c>
    </row>
    <row r="540" spans="1:8" ht="26.25" customHeight="1" x14ac:dyDescent="0.25">
      <c r="A540" s="318" t="s">
        <v>346</v>
      </c>
      <c r="B540" s="318"/>
      <c r="C540" s="318"/>
      <c r="D540" s="318"/>
      <c r="E540" s="317"/>
      <c r="F540" s="317"/>
      <c r="G540" s="317"/>
      <c r="H540" s="317"/>
    </row>
    <row r="541" spans="1:8" ht="15" customHeight="1" x14ac:dyDescent="0.25">
      <c r="A541" s="286"/>
      <c r="B541" s="317" t="s">
        <v>345</v>
      </c>
      <c r="C541" s="317"/>
      <c r="D541" s="317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VLOOKUP(E542,IN_08_25!$B$8:$E$635,4,FALSE)</f>
        <v>13456.812850365337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VLOOKUP(E543,IN_08_25!$B$8:$E$635,4,FALSE)</f>
        <v>16268.776465888326</v>
      </c>
      <c r="G543" s="293"/>
      <c r="H543" s="295" t="s">
        <v>3</v>
      </c>
    </row>
    <row r="544" spans="1:8" ht="15" customHeight="1" x14ac:dyDescent="0.25">
      <c r="A544" s="286"/>
      <c r="B544" s="317" t="s">
        <v>342</v>
      </c>
      <c r="C544" s="317"/>
      <c r="D544" s="317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VLOOKUP(E545,IN_08_25!$B$8:$E$635,4,FALSE)</f>
        <v>62443.569662197879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VLOOKUP(E546,IN_08_25!$B$8:$E$635,4,FALSE)</f>
        <v>72131.621752218329</v>
      </c>
      <c r="G546" s="293"/>
      <c r="H546" s="295" t="s">
        <v>1</v>
      </c>
    </row>
    <row r="547" spans="1:8" ht="26.25" customHeight="1" x14ac:dyDescent="0.25">
      <c r="A547" s="286"/>
      <c r="B547" s="317" t="s">
        <v>340</v>
      </c>
      <c r="C547" s="317"/>
      <c r="D547" s="317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VLOOKUP(E548,IN_08_25!$B$8:$E$635,4,FALSE)</f>
        <v>127932.29337120985</v>
      </c>
      <c r="G548" s="293"/>
      <c r="H548" s="295" t="s">
        <v>2</v>
      </c>
    </row>
    <row r="549" spans="1:8" ht="15" customHeight="1" x14ac:dyDescent="0.25">
      <c r="A549" s="286"/>
      <c r="B549" s="317" t="s">
        <v>338</v>
      </c>
      <c r="C549" s="317"/>
      <c r="D549" s="317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VLOOKUP(E550,IN_08_25!$B$8:$E$635,4,FALSE)</f>
        <v>196.56569902612816</v>
      </c>
      <c r="G550" s="293"/>
      <c r="H550" s="295" t="s">
        <v>336</v>
      </c>
    </row>
    <row r="551" spans="1:8" ht="26.25" customHeight="1" x14ac:dyDescent="0.25">
      <c r="A551" s="286"/>
      <c r="B551" s="317" t="s">
        <v>335</v>
      </c>
      <c r="C551" s="317"/>
      <c r="D551" s="317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VLOOKUP(E552,IN_08_25!$B$8:$E$635,4,FALSE)</f>
        <v>4114142.1991212578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VLOOKUP(E553,IN_08_25!$B$8:$E$635,4,FALSE)</f>
        <v>3203875.8896492296</v>
      </c>
      <c r="G553" s="293"/>
      <c r="H553" s="295" t="s">
        <v>311</v>
      </c>
    </row>
    <row r="554" spans="1:8" ht="15" customHeight="1" x14ac:dyDescent="0.25">
      <c r="A554" s="286"/>
      <c r="B554" s="317" t="s">
        <v>332</v>
      </c>
      <c r="C554" s="317"/>
      <c r="D554" s="317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VLOOKUP(E555,IN_08_25!$B$8:$E$635,4,FALSE)</f>
        <v>4339557.8575260248</v>
      </c>
      <c r="G555" s="293"/>
      <c r="H555" s="295" t="s">
        <v>311</v>
      </c>
    </row>
    <row r="556" spans="1:8" ht="15" customHeight="1" x14ac:dyDescent="0.25">
      <c r="A556" s="286"/>
      <c r="B556" s="317" t="s">
        <v>330</v>
      </c>
      <c r="C556" s="317"/>
      <c r="D556" s="317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VLOOKUP(E557,IN_08_25!$B$8:$E$635,4,FALSE)</f>
        <v>1408705.5099471197</v>
      </c>
      <c r="G557" s="293"/>
      <c r="H557" s="295" t="s">
        <v>3</v>
      </c>
    </row>
    <row r="558" spans="1:8" ht="15" customHeight="1" x14ac:dyDescent="0.25">
      <c r="A558" s="286"/>
      <c r="B558" s="317" t="s">
        <v>328</v>
      </c>
      <c r="C558" s="317"/>
      <c r="D558" s="317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VLOOKUP(E559,IN_08_25!$B$8:$E$635,4,FALSE)</f>
        <v>12516857.910706298</v>
      </c>
      <c r="G559" s="293"/>
      <c r="H559" s="295" t="s">
        <v>2</v>
      </c>
    </row>
    <row r="560" spans="1:8" ht="15" customHeight="1" x14ac:dyDescent="0.25">
      <c r="A560" s="286"/>
      <c r="B560" s="317" t="s">
        <v>326</v>
      </c>
      <c r="C560" s="317"/>
      <c r="D560" s="317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VLOOKUP(E561,IN_08_25!$B$8:$E$635,4,FALSE)</f>
        <v>857211.97818064829</v>
      </c>
      <c r="G561" s="293"/>
      <c r="H561" s="295" t="s">
        <v>2</v>
      </c>
    </row>
    <row r="562" spans="1:8" ht="26.25" customHeight="1" x14ac:dyDescent="0.25">
      <c r="A562" s="286"/>
      <c r="B562" s="317" t="s">
        <v>324</v>
      </c>
      <c r="C562" s="317"/>
      <c r="D562" s="317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VLOOKUP(E563,IN_08_25!$B$8:$E$635,4,FALSE)</f>
        <v>2247478.4867648804</v>
      </c>
      <c r="G563" s="293"/>
      <c r="H563" s="295" t="s">
        <v>311</v>
      </c>
    </row>
    <row r="564" spans="1:8" ht="26.25" customHeight="1" x14ac:dyDescent="0.25">
      <c r="A564" s="286"/>
      <c r="B564" s="317" t="s">
        <v>322</v>
      </c>
      <c r="C564" s="317"/>
      <c r="D564" s="317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VLOOKUP(E565,IN_08_25!$B$8:$E$635,4,FALSE)</f>
        <v>644593.43788992788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VLOOKUP(E566,IN_08_25!$B$8:$E$635,4,FALSE)</f>
        <v>883787.90723778168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VLOOKUP(E567,IN_08_25!$B$8:$E$635,4,FALSE)</f>
        <v>1042373.0277724492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VLOOKUP(E568,IN_08_25!$B$8:$E$635,4,FALSE)</f>
        <v>267348.24355190812</v>
      </c>
      <c r="G568" s="293"/>
      <c r="H568" s="295" t="s">
        <v>2</v>
      </c>
    </row>
    <row r="569" spans="1:8" ht="15" customHeight="1" x14ac:dyDescent="0.25">
      <c r="A569" s="286"/>
      <c r="B569" s="317" t="s">
        <v>317</v>
      </c>
      <c r="C569" s="317"/>
      <c r="D569" s="317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VLOOKUP(E570,IN_08_25!$B$8:$E$635,4,FALSE)</f>
        <v>3717274.8437242741</v>
      </c>
      <c r="G570" s="293"/>
      <c r="H570" s="295" t="s">
        <v>4</v>
      </c>
    </row>
    <row r="571" spans="1:8" ht="15" customHeight="1" x14ac:dyDescent="0.25">
      <c r="A571" s="286"/>
      <c r="B571" s="317" t="s">
        <v>315</v>
      </c>
      <c r="C571" s="317"/>
      <c r="D571" s="317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VLOOKUP(E572,IN_08_25!$B$8:$E$635,4,FALSE)</f>
        <v>4028.5069582689048</v>
      </c>
      <c r="G572" s="293"/>
      <c r="H572" s="295" t="s">
        <v>3</v>
      </c>
    </row>
    <row r="573" spans="1:8" ht="15" customHeight="1" x14ac:dyDescent="0.25">
      <c r="A573" s="286"/>
      <c r="B573" s="317" t="s">
        <v>313</v>
      </c>
      <c r="C573" s="317"/>
      <c r="D573" s="317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VLOOKUP(E574,IN_08_25!$B$8:$E$635,4,FALSE)</f>
        <v>3803196.5086207762</v>
      </c>
      <c r="G574" s="293"/>
      <c r="H574" s="295" t="s">
        <v>311</v>
      </c>
    </row>
    <row r="575" spans="1:8" ht="15" customHeight="1" x14ac:dyDescent="0.25">
      <c r="A575" s="286"/>
      <c r="B575" s="317" t="s">
        <v>2014</v>
      </c>
      <c r="C575" s="317"/>
      <c r="D575" s="317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VLOOKUP(E576,IN_08_25!$B$8:$E$635,4,FALSE)</f>
        <v>17042.491848408212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VLOOKUP(E577,IN_08_25!$B$8:$E$635,4,FALSE)</f>
        <v>4146.2028758342321</v>
      </c>
      <c r="G577" s="293"/>
      <c r="H577" s="295" t="s">
        <v>117</v>
      </c>
    </row>
    <row r="578" spans="1:8" ht="15" customHeight="1" x14ac:dyDescent="0.25">
      <c r="A578" s="286"/>
      <c r="B578" s="317" t="s">
        <v>308</v>
      </c>
      <c r="C578" s="317"/>
      <c r="D578" s="317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VLOOKUP(E579,IN_08_25!$B$8:$E$635,4,FALSE)</f>
        <v>36076296.472440407</v>
      </c>
      <c r="G579" s="293"/>
      <c r="H579" s="295" t="s">
        <v>2</v>
      </c>
    </row>
    <row r="580" spans="1:8" ht="15" customHeight="1" x14ac:dyDescent="0.25">
      <c r="A580" s="286"/>
      <c r="B580" s="317" t="s">
        <v>306</v>
      </c>
      <c r="C580" s="317"/>
      <c r="D580" s="317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VLOOKUP(E581,IN_08_25!$B$8:$E$635,4,FALSE)</f>
        <v>192476.19880107176</v>
      </c>
      <c r="G581" s="293"/>
      <c r="H581" s="295" t="s">
        <v>2</v>
      </c>
    </row>
    <row r="582" spans="1:8" ht="18" customHeight="1" x14ac:dyDescent="0.25">
      <c r="A582" s="318" t="s">
        <v>304</v>
      </c>
      <c r="B582" s="318"/>
      <c r="C582" s="318"/>
      <c r="D582" s="318"/>
      <c r="E582" s="317"/>
      <c r="F582" s="317"/>
      <c r="G582" s="317"/>
      <c r="H582" s="317"/>
    </row>
    <row r="583" spans="1:8" ht="26.25" customHeight="1" x14ac:dyDescent="0.25">
      <c r="A583" s="286"/>
      <c r="B583" s="317" t="s">
        <v>2015</v>
      </c>
      <c r="C583" s="317"/>
      <c r="D583" s="317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VLOOKUP(E584,IN_08_25!$B$8:$E$635,4,FALSE)</f>
        <v>115729.55852555012</v>
      </c>
      <c r="G584" s="293"/>
      <c r="H584" s="295" t="s">
        <v>2</v>
      </c>
    </row>
    <row r="585" spans="1:8" ht="15" customHeight="1" x14ac:dyDescent="0.25">
      <c r="A585" s="286"/>
      <c r="B585" s="317" t="s">
        <v>302</v>
      </c>
      <c r="C585" s="317"/>
      <c r="D585" s="317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VLOOKUP(E586,IN_08_25!$B$8:$E$635,4,FALSE)</f>
        <v>10836.398196718255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VLOOKUP(E587,IN_08_25!$B$8:$E$635,4,FALSE)</f>
        <v>10627.177316097726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VLOOKUP(E588,IN_08_25!$B$8:$E$635,4,FALSE)</f>
        <v>11050.990849658838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VLOOKUP(E589,IN_08_25!$B$8:$E$635,4,FALSE)</f>
        <v>12446.637175743668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VLOOKUP(E590,IN_08_25!$B$8:$E$635,4,FALSE)</f>
        <v>2969.7444301571409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VLOOKUP(E591,IN_08_25!$B$8:$E$635,4,FALSE)</f>
        <v>2528.3886172015441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VLOOKUP(E592,IN_08_25!$B$8:$E$635,4,FALSE)</f>
        <v>2076.5525457615349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VLOOKUP(E593,IN_08_25!$B$8:$E$635,4,FALSE)</f>
        <v>2157.0165282177718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VLOOKUP(E594,IN_08_25!$B$8:$E$635,4,FALSE)</f>
        <v>4047.1551402270202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VLOOKUP(E595,IN_08_25!$B$8:$E$635,4,FALSE)</f>
        <v>1550.9455352528153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VLOOKUP(E596,IN_08_25!$B$8:$E$635,4,FALSE)</f>
        <v>3505.6117574901054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VLOOKUP(E597,IN_08_25!$B$8:$E$635,4,FALSE)</f>
        <v>3374.0176468735758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VLOOKUP(E598,IN_08_25!$B$8:$E$635,4,FALSE)</f>
        <v>4003.6069515994423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VLOOKUP(E599,IN_08_25!$B$8:$E$635,4,FALSE)</f>
        <v>9917.5595404355645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VLOOKUP(E600,IN_08_25!$B$8:$E$635,4,FALSE)</f>
        <v>9073.9516694243666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VLOOKUP(E601,IN_08_25!$B$8:$E$635,4,FALSE)</f>
        <v>11167.772968373043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VLOOKUP(E602,IN_08_25!$B$8:$E$635,4,FALSE)</f>
        <v>11651.898323407702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VLOOKUP(E603,IN_08_25!$B$8:$E$635,4,FALSE)</f>
        <v>18778.256163531318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VLOOKUP(E604,IN_08_25!$B$8:$E$635,4,FALSE)</f>
        <v>255.07104141848797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VLOOKUP(E605,IN_08_25!$B$8:$E$635,4,FALSE)</f>
        <v>756.73373354431533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VLOOKUP(E606,IN_08_25!$B$8:$E$635,4,FALSE)</f>
        <v>5708.8700711604642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VLOOKUP(E607,IN_08_25!$B$8:$E$635,4,FALSE)</f>
        <v>611383.59527566808</v>
      </c>
      <c r="G607" s="293"/>
      <c r="H607" s="295" t="s">
        <v>4</v>
      </c>
    </row>
    <row r="608" spans="1:8" ht="15" customHeight="1" x14ac:dyDescent="0.25">
      <c r="A608" s="286"/>
      <c r="B608" s="317" t="s">
        <v>279</v>
      </c>
      <c r="C608" s="317"/>
      <c r="D608" s="317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VLOOKUP(E609,IN_08_25!$B$8:$E$635,4,FALSE)</f>
        <v>18513.138744984739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VLOOKUP(E610,IN_08_25!$B$8:$E$635,4,FALSE)</f>
        <v>13949.680376466084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VLOOKUP(E611,IN_08_25!$B$8:$E$635,4,FALSE)</f>
        <v>6113.8549259785914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VLOOKUP(E612,IN_08_25!$B$8:$E$635,4,FALSE)</f>
        <v>7478.4328525355204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VLOOKUP(E613,IN_08_25!$B$8:$E$635,4,FALSE)</f>
        <v>22438.845258442474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VLOOKUP(E614,IN_08_25!$B$8:$E$635,4,FALSE)</f>
        <v>97095.518184189656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VLOOKUP(E615,IN_08_25!$B$8:$E$635,4,FALSE)</f>
        <v>119914.15884074576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VLOOKUP(E616,IN_08_25!$B$8:$E$635,4,FALSE)</f>
        <v>8694.3229511215031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VLOOKUP(E617,IN_08_25!$B$8:$E$635,4,FALSE)</f>
        <v>26218.88284224175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VLOOKUP(E618,IN_08_25!$B$8:$E$635,4,FALSE)</f>
        <v>15696.508515098081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VLOOKUP(E619,IN_08_25!$B$8:$E$635,4,FALSE)</f>
        <v>14588.083783535983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VLOOKUP(E620,IN_08_25!$B$8:$E$635,4,FALSE)</f>
        <v>5451.2549931643807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VLOOKUP(E621,IN_08_25!$B$8:$E$635,4,FALSE)</f>
        <v>1855.1526146205617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VLOOKUP(E622,IN_08_25!$B$8:$E$635,4,FALSE)</f>
        <v>30943.271915954003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VLOOKUP(E623,IN_08_25!$B$8:$E$635,4,FALSE)</f>
        <v>438.31283594854216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VLOOKUP(E624,IN_08_25!$B$8:$E$635,4,FALSE)</f>
        <v>3034.6719133432143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VLOOKUP(E625,IN_08_25!$B$8:$E$635,4,FALSE)</f>
        <v>52086.245200849909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VLOOKUP(E626,IN_08_25!$B$8:$E$635,4,FALSE)</f>
        <v>1446.6902670893196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VLOOKUP(E627,IN_08_25!$B$8:$E$635,4,FALSE)</f>
        <v>11059.331165785381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VLOOKUP(E628,IN_08_25!$B$8:$E$635,4,FALSE)</f>
        <v>38251.116828314291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VLOOKUP(E629,IN_08_25!$B$8:$E$635,4,FALSE)</f>
        <v>207.57546384193296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VLOOKUP(E630,IN_08_25!$B$8:$E$635,4,FALSE)</f>
        <v>245.9154267748452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VLOOKUP(E631,IN_08_25!$B$8:$E$635,4,FALSE)</f>
        <v>974.281880814479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VLOOKUP(E632,IN_08_25!$B$8:$E$635,4,FALSE)</f>
        <v>639.6044664080805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VLOOKUP(E633,IN_08_25!$B$8:$E$635,4,FALSE)</f>
        <v>1991.2233660006448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VLOOKUP(E634,IN_08_25!$B$8:$E$635,4,FALSE)</f>
        <v>5583.3981055282366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VLOOKUP(E635,IN_08_25!$B$8:$E$635,4,FALSE)</f>
        <v>2789.2246978683861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VLOOKUP(E636,IN_08_25!$B$8:$E$635,4,FALSE)</f>
        <v>4082.5468472818607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VLOOKUP(E637,IN_08_25!$B$8:$E$635,4,FALSE)</f>
        <v>6325.4950402686482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VLOOKUP(E638,IN_08_25!$B$8:$E$635,4,FALSE)</f>
        <v>13232.953385964238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VLOOKUP(E639,IN_08_25!$B$8:$E$635,4,FALSE)</f>
        <v>1027.3485268352485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VLOOKUP(E640,IN_08_25!$B$8:$E$635,4,FALSE)</f>
        <v>7672.8910991142875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VLOOKUP(E641,IN_08_25!$B$8:$E$635,4,FALSE)</f>
        <v>10593.511453241872</v>
      </c>
      <c r="G641" s="293"/>
      <c r="H641" s="295" t="s">
        <v>2</v>
      </c>
    </row>
    <row r="642" spans="1:8" ht="15" customHeight="1" x14ac:dyDescent="0.25">
      <c r="A642" s="286"/>
      <c r="B642" s="317" t="s">
        <v>246</v>
      </c>
      <c r="C642" s="317"/>
      <c r="D642" s="317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VLOOKUP(E643,IN_08_25!$B$8:$E$635,4,FALSE)</f>
        <v>42259.225097919305</v>
      </c>
      <c r="G643" s="293"/>
      <c r="H643" s="295" t="s">
        <v>2</v>
      </c>
    </row>
    <row r="644" spans="1:8" ht="15" customHeight="1" x14ac:dyDescent="0.25">
      <c r="A644" s="286"/>
      <c r="B644" s="317" t="s">
        <v>244</v>
      </c>
      <c r="C644" s="317"/>
      <c r="D644" s="317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VLOOKUP(E645,IN_08_25!$B$8:$E$635,4,FALSE)</f>
        <v>120673.87627569704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VLOOKUP(E646,IN_08_25!$B$8:$E$635,4,FALSE)</f>
        <v>10255.305928466856</v>
      </c>
      <c r="G646" s="293"/>
      <c r="H646" s="295" t="s">
        <v>2</v>
      </c>
    </row>
    <row r="647" spans="1:8" ht="15" customHeight="1" x14ac:dyDescent="0.25">
      <c r="A647" s="286"/>
      <c r="B647" s="317" t="s">
        <v>242</v>
      </c>
      <c r="C647" s="317"/>
      <c r="D647" s="317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VLOOKUP(E648,IN_08_25!$B$8:$E$635,4,FALSE)</f>
        <v>154574.41097129617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VLOOKUP(E649,IN_08_25!$B$8:$E$635,4,FALSE)</f>
        <v>140212.02334265882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VLOOKUP(E650,IN_08_25!$B$8:$E$635,4,FALSE)</f>
        <v>115486.17307689575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VLOOKUP(E651,IN_08_25!$B$8:$E$635,4,FALSE)</f>
        <v>255496.59638741281</v>
      </c>
      <c r="G651" s="293"/>
      <c r="H651" s="295" t="s">
        <v>2</v>
      </c>
    </row>
    <row r="652" spans="1:8" ht="15" customHeight="1" x14ac:dyDescent="0.25">
      <c r="A652" s="286"/>
      <c r="B652" s="317" t="s">
        <v>237</v>
      </c>
      <c r="C652" s="317"/>
      <c r="D652" s="317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VLOOKUP(E653,IN_08_25!$B$8:$E$635,4,FALSE)</f>
        <v>87395.799614196541</v>
      </c>
      <c r="G653" s="293"/>
      <c r="H653" s="295" t="s">
        <v>2</v>
      </c>
    </row>
    <row r="654" spans="1:8" ht="15" customHeight="1" x14ac:dyDescent="0.25">
      <c r="A654" s="286"/>
      <c r="B654" s="317" t="s">
        <v>235</v>
      </c>
      <c r="C654" s="317"/>
      <c r="D654" s="317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VLOOKUP(E655,IN_08_25!$B$8:$E$635,4,FALSE)</f>
        <v>11148.750588878678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VLOOKUP(E656,IN_08_25!$B$8:$E$635,4,FALSE)</f>
        <v>12016.111436372408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VLOOKUP(E657,IN_08_25!$B$8:$E$635,4,FALSE)</f>
        <v>14106.887089273287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VLOOKUP(E658,IN_08_25!$B$8:$E$635,4,FALSE)</f>
        <v>17204.525807758408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VLOOKUP(E659,IN_08_25!$B$8:$E$635,4,FALSE)</f>
        <v>19008.578773361558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VLOOKUP(E660,IN_08_25!$B$8:$E$635,4,FALSE)</f>
        <v>11395.270349183496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VLOOKUP(E661,IN_08_25!$B$8:$E$635,4,FALSE)</f>
        <v>27197.470977127163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VLOOKUP(E662,IN_08_25!$B$8:$E$635,4,FALSE)</f>
        <v>9171.5216102910999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VLOOKUP(E663,IN_08_25!$B$8:$E$635,4,FALSE)</f>
        <v>18966.213457994632</v>
      </c>
      <c r="G663" s="293"/>
      <c r="H663" s="295" t="s">
        <v>2</v>
      </c>
    </row>
    <row r="664" spans="1:8" ht="15" customHeight="1" x14ac:dyDescent="0.25">
      <c r="A664" s="286"/>
      <c r="B664" s="317" t="s">
        <v>225</v>
      </c>
      <c r="C664" s="317"/>
      <c r="D664" s="317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VLOOKUP(E665,IN_08_25!$B$8:$E$635,4,FALSE)</f>
        <v>119650.12185117026</v>
      </c>
      <c r="G665" s="293"/>
      <c r="H665" s="295" t="s">
        <v>2</v>
      </c>
    </row>
    <row r="666" spans="1:8" ht="15" customHeight="1" x14ac:dyDescent="0.25">
      <c r="A666" s="286"/>
      <c r="B666" s="317" t="s">
        <v>223</v>
      </c>
      <c r="C666" s="317"/>
      <c r="D666" s="317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VLOOKUP(E667,IN_08_25!$B$8:$E$635,4,FALSE)</f>
        <v>225252.80809079955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VLOOKUP(E668,IN_08_25!$B$8:$E$635,4,FALSE)</f>
        <v>431077.58716218546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VLOOKUP(E669,IN_08_25!$B$8:$E$635,4,FALSE)</f>
        <v>2409917.6407211465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VLOOKUP(E670,IN_08_25!$B$8:$E$635,4,FALSE)</f>
        <v>3040749.0231452123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VLOOKUP(E671,IN_08_25!$B$8:$E$635,4,FALSE)</f>
        <v>3972.2930304071579</v>
      </c>
      <c r="G671" s="293"/>
      <c r="H671" s="295" t="s">
        <v>3</v>
      </c>
    </row>
    <row r="672" spans="1:8" ht="15" customHeight="1" x14ac:dyDescent="0.25">
      <c r="A672" s="286"/>
      <c r="B672" s="317" t="s">
        <v>217</v>
      </c>
      <c r="C672" s="317"/>
      <c r="D672" s="317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VLOOKUP(E673,IN_08_25!$B$8:$E$635,4,FALSE)</f>
        <v>116163.57423791032</v>
      </c>
      <c r="G673" s="293"/>
      <c r="H673" s="295" t="s">
        <v>2</v>
      </c>
    </row>
    <row r="674" spans="1:8" ht="15" customHeight="1" x14ac:dyDescent="0.25">
      <c r="A674" s="286"/>
      <c r="B674" s="317" t="s">
        <v>215</v>
      </c>
      <c r="C674" s="317"/>
      <c r="D674" s="317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VLOOKUP(E675,IN_08_25!$B$8:$E$635,4,FALSE)</f>
        <v>68753.164230672352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VLOOKUP(E676,IN_08_25!$B$8:$E$635,4,FALSE)</f>
        <v>8993.6042892386522</v>
      </c>
      <c r="G676" s="293"/>
      <c r="H676" s="295" t="s">
        <v>2</v>
      </c>
    </row>
    <row r="677" spans="1:8" ht="15" customHeight="1" x14ac:dyDescent="0.25">
      <c r="A677" s="286"/>
      <c r="B677" s="317" t="s">
        <v>212</v>
      </c>
      <c r="C677" s="317"/>
      <c r="D677" s="317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VLOOKUP(E678,IN_08_25!$B$8:$E$635,4,FALSE)</f>
        <v>168043.65761822872</v>
      </c>
      <c r="G678" s="293"/>
      <c r="H678" s="295" t="s">
        <v>2</v>
      </c>
    </row>
    <row r="679" spans="1:8" ht="18" customHeight="1" x14ac:dyDescent="0.25">
      <c r="A679" s="318" t="s">
        <v>210</v>
      </c>
      <c r="B679" s="318"/>
      <c r="C679" s="318"/>
      <c r="D679" s="318"/>
      <c r="E679" s="317"/>
      <c r="F679" s="317"/>
      <c r="G679" s="317"/>
      <c r="H679" s="317"/>
    </row>
    <row r="680" spans="1:8" ht="26.25" customHeight="1" x14ac:dyDescent="0.25">
      <c r="A680" s="286"/>
      <c r="B680" s="317" t="s">
        <v>209</v>
      </c>
      <c r="C680" s="317"/>
      <c r="D680" s="317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VLOOKUP(E681,IN_08_25!$B$8:$E$635,4,FALSE)</f>
        <v>4355.3329005849982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VLOOKUP(E682,IN_08_25!$B$8:$E$635,4,FALSE)</f>
        <v>4641.1515596854142</v>
      </c>
      <c r="G682" s="293"/>
      <c r="H682" s="295" t="s">
        <v>3</v>
      </c>
    </row>
    <row r="683" spans="1:8" ht="26.25" customHeight="1" x14ac:dyDescent="0.25">
      <c r="A683" s="286"/>
      <c r="B683" s="317" t="s">
        <v>206</v>
      </c>
      <c r="C683" s="317"/>
      <c r="D683" s="317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VLOOKUP(E684,IN_08_25!$B$8:$E$635,4,FALSE)</f>
        <v>5769.3258817333362</v>
      </c>
      <c r="G684" s="293"/>
      <c r="H684" s="295" t="s">
        <v>3</v>
      </c>
    </row>
    <row r="685" spans="1:8" ht="26.25" customHeight="1" x14ac:dyDescent="0.25">
      <c r="A685" s="286"/>
      <c r="B685" s="317" t="s">
        <v>204</v>
      </c>
      <c r="C685" s="317"/>
      <c r="D685" s="317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VLOOKUP(E686,IN_08_25!$B$8:$E$635,4,FALSE)</f>
        <v>7608.4660092134081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VLOOKUP(E687,IN_08_25!$B$8:$E$635,4,FALSE)</f>
        <v>13873.853191645465</v>
      </c>
      <c r="G687" s="293"/>
      <c r="H687" s="295" t="s">
        <v>3</v>
      </c>
    </row>
    <row r="688" spans="1:8" ht="18" customHeight="1" x14ac:dyDescent="0.25">
      <c r="A688" s="318" t="s">
        <v>201</v>
      </c>
      <c r="B688" s="318"/>
      <c r="C688" s="318"/>
      <c r="D688" s="318"/>
      <c r="E688" s="317"/>
      <c r="F688" s="317"/>
      <c r="G688" s="317"/>
      <c r="H688" s="317"/>
    </row>
    <row r="689" spans="1:8" ht="15" customHeight="1" x14ac:dyDescent="0.25">
      <c r="A689" s="286"/>
      <c r="B689" s="317" t="s">
        <v>200</v>
      </c>
      <c r="C689" s="317"/>
      <c r="D689" s="317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VLOOKUP(E690,IN_08_25!$B$8:$E$635,4,FALSE)</f>
        <v>1076.0002274951496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VLOOKUP(E691,IN_08_25!$B$8:$E$635,4,FALSE)</f>
        <v>2778.9347997723335</v>
      </c>
      <c r="G691" s="293"/>
      <c r="H691" s="295" t="s">
        <v>2</v>
      </c>
    </row>
    <row r="692" spans="1:8" ht="26.25" customHeight="1" x14ac:dyDescent="0.25">
      <c r="A692" s="286"/>
      <c r="B692" s="317" t="s">
        <v>197</v>
      </c>
      <c r="C692" s="317"/>
      <c r="D692" s="317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VLOOKUP(E693,IN_08_25!$B$8:$E$635,4,FALSE)</f>
        <v>4175.6267446420034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VLOOKUP(E694,IN_08_25!$B$8:$E$635,4,FALSE)</f>
        <v>3520.5328504326467</v>
      </c>
      <c r="G694" s="293"/>
      <c r="H694" s="295" t="s">
        <v>4</v>
      </c>
    </row>
    <row r="695" spans="1:8" ht="18" customHeight="1" x14ac:dyDescent="0.25">
      <c r="A695" s="318" t="s">
        <v>194</v>
      </c>
      <c r="B695" s="318"/>
      <c r="C695" s="318"/>
      <c r="D695" s="318"/>
      <c r="E695" s="317"/>
      <c r="F695" s="317"/>
      <c r="G695" s="317"/>
      <c r="H695" s="317"/>
    </row>
    <row r="696" spans="1:8" ht="15" customHeight="1" x14ac:dyDescent="0.25">
      <c r="A696" s="286"/>
      <c r="B696" s="317" t="s">
        <v>193</v>
      </c>
      <c r="C696" s="317"/>
      <c r="D696" s="317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VLOOKUP(E697,IN_08_25!$B$8:$E$635,4,FALSE)</f>
        <v>53774.257634136506</v>
      </c>
      <c r="G697" s="293"/>
      <c r="H697" s="295" t="s">
        <v>3</v>
      </c>
    </row>
    <row r="698" spans="1:8" ht="15" customHeight="1" x14ac:dyDescent="0.25">
      <c r="A698" s="286"/>
      <c r="B698" s="317" t="s">
        <v>191</v>
      </c>
      <c r="C698" s="317"/>
      <c r="D698" s="317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VLOOKUP(E699,IN_08_25!$B$8:$E$635,4,FALSE)</f>
        <v>18176.272998919398</v>
      </c>
      <c r="G699" s="293"/>
      <c r="H699" s="295" t="s">
        <v>3</v>
      </c>
    </row>
    <row r="700" spans="1:8" ht="15" customHeight="1" x14ac:dyDescent="0.25">
      <c r="A700" s="286"/>
      <c r="B700" s="317" t="s">
        <v>189</v>
      </c>
      <c r="C700" s="317"/>
      <c r="D700" s="317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VLOOKUP(E701,IN_08_25!$B$8:$E$635,4,FALSE)</f>
        <v>33584.597608448843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VLOOKUP(E702,IN_08_25!$B$8:$E$635,4,FALSE)</f>
        <v>28194.9425589979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VLOOKUP(E703,IN_08_25!$B$8:$E$635,4,FALSE)</f>
        <v>58174.269193580731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VLOOKUP(E704,IN_08_25!$B$8:$E$635,4,FALSE)</f>
        <v>58620.377384811203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VLOOKUP(E705,IN_08_25!$B$8:$E$635,4,FALSE)</f>
        <v>149337.97440773516</v>
      </c>
      <c r="G705" s="293"/>
      <c r="H705" s="295" t="s">
        <v>3</v>
      </c>
    </row>
    <row r="706" spans="1:8" ht="21" customHeight="1" x14ac:dyDescent="0.25">
      <c r="A706" s="319" t="s">
        <v>183</v>
      </c>
      <c r="B706" s="319"/>
      <c r="C706" s="319"/>
      <c r="D706" s="319"/>
      <c r="E706" s="319"/>
      <c r="F706" s="319"/>
      <c r="G706" s="319"/>
      <c r="H706" s="319"/>
    </row>
    <row r="707" spans="1:8" ht="26.25" customHeight="1" x14ac:dyDescent="0.25">
      <c r="A707" s="318" t="s">
        <v>182</v>
      </c>
      <c r="B707" s="318"/>
      <c r="C707" s="318"/>
      <c r="D707" s="318"/>
      <c r="E707" s="317"/>
      <c r="F707" s="317"/>
      <c r="G707" s="317"/>
      <c r="H707" s="317"/>
    </row>
    <row r="708" spans="1:8" ht="15" customHeight="1" x14ac:dyDescent="0.25">
      <c r="A708" s="286"/>
      <c r="B708" s="317" t="s">
        <v>181</v>
      </c>
      <c r="C708" s="317"/>
      <c r="D708" s="317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VLOOKUP(E709,IN_08_25!$B$8:$E$635,4,FALSE)</f>
        <v>8694.3726666666662</v>
      </c>
      <c r="G709" s="293"/>
      <c r="H709" s="295" t="s">
        <v>52</v>
      </c>
    </row>
    <row r="710" spans="1:8" ht="15" customHeight="1" x14ac:dyDescent="0.25">
      <c r="A710" s="286"/>
      <c r="B710" s="317" t="s">
        <v>179</v>
      </c>
      <c r="C710" s="317"/>
      <c r="D710" s="317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VLOOKUP(E711,IN_08_25!$B$8:$E$635,4,FALSE)</f>
        <v>7364.672999999998</v>
      </c>
      <c r="G711" s="293"/>
      <c r="H711" s="295" t="s">
        <v>52</v>
      </c>
    </row>
    <row r="712" spans="1:8" ht="15" customHeight="1" x14ac:dyDescent="0.25">
      <c r="A712" s="286"/>
      <c r="B712" s="317" t="s">
        <v>176</v>
      </c>
      <c r="C712" s="317"/>
      <c r="D712" s="317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VLOOKUP(E713,IN_08_25!$B$8:$E$635,4,FALSE)</f>
        <v>10071.203</v>
      </c>
      <c r="G713" s="293"/>
      <c r="H713" s="295" t="s">
        <v>52</v>
      </c>
    </row>
    <row r="714" spans="1:8" ht="30" customHeight="1" x14ac:dyDescent="0.25">
      <c r="A714" s="286"/>
      <c r="B714" s="317" t="s">
        <v>173</v>
      </c>
      <c r="C714" s="317"/>
      <c r="D714" s="317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VLOOKUP(E715,IN_08_25!$B$8:$E$635,4,FALSE)</f>
        <v>7954.5208999999995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VLOOKUP(E716,IN_08_25!$B$8:$E$635,4,FALSE)</f>
        <v>9179.5290000000005</v>
      </c>
      <c r="G716" s="293"/>
      <c r="H716" s="295" t="s">
        <v>52</v>
      </c>
    </row>
    <row r="717" spans="1:8" ht="15" customHeight="1" x14ac:dyDescent="0.25">
      <c r="A717" s="286"/>
      <c r="B717" s="317" t="s">
        <v>170</v>
      </c>
      <c r="C717" s="317"/>
      <c r="D717" s="317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VLOOKUP(E718,IN_08_25!$B$8:$E$635,4,FALSE)</f>
        <v>7991.4840000000122</v>
      </c>
      <c r="G718" s="293"/>
      <c r="H718" s="295" t="s">
        <v>52</v>
      </c>
    </row>
    <row r="719" spans="1:8" ht="15" customHeight="1" x14ac:dyDescent="0.25">
      <c r="A719" s="286"/>
      <c r="B719" s="317" t="s">
        <v>168</v>
      </c>
      <c r="C719" s="317"/>
      <c r="D719" s="317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VLOOKUP(E720,IN_08_25!$B$8:$E$635,4,FALSE)</f>
        <v>8647.2419999999947</v>
      </c>
      <c r="G720" s="293"/>
      <c r="H720" s="295" t="s">
        <v>52</v>
      </c>
    </row>
    <row r="721" spans="1:8" ht="15" customHeight="1" x14ac:dyDescent="0.25">
      <c r="A721" s="286"/>
      <c r="B721" s="317" t="s">
        <v>166</v>
      </c>
      <c r="C721" s="317"/>
      <c r="D721" s="317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VLOOKUP(E722,IN_08_25!$B$8:$E$635,4,FALSE)</f>
        <v>10071.203</v>
      </c>
      <c r="G722" s="293"/>
      <c r="H722" s="295" t="s">
        <v>52</v>
      </c>
    </row>
    <row r="723" spans="1:8" ht="21" customHeight="1" x14ac:dyDescent="0.25">
      <c r="A723" s="319" t="s">
        <v>164</v>
      </c>
      <c r="B723" s="319"/>
      <c r="C723" s="319"/>
      <c r="D723" s="319"/>
      <c r="E723" s="319"/>
      <c r="F723" s="319"/>
      <c r="G723" s="319"/>
      <c r="H723" s="319"/>
    </row>
    <row r="724" spans="1:8" ht="18" customHeight="1" x14ac:dyDescent="0.25">
      <c r="A724" s="318" t="s">
        <v>163</v>
      </c>
      <c r="B724" s="318"/>
      <c r="C724" s="318"/>
      <c r="D724" s="318"/>
      <c r="E724" s="317"/>
      <c r="F724" s="317"/>
      <c r="G724" s="317"/>
      <c r="H724" s="317"/>
    </row>
    <row r="725" spans="1:8" ht="26.25" customHeight="1" x14ac:dyDescent="0.25">
      <c r="A725" s="286"/>
      <c r="B725" s="317" t="s">
        <v>162</v>
      </c>
      <c r="C725" s="317"/>
      <c r="D725" s="317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VLOOKUP(E726,IN_08_25!$B$8:$E$635,4,FALSE)</f>
        <v>548596014.49387586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VLOOKUP(E727,IN_08_25!$B$8:$E$635,4,FALSE)</f>
        <v>601560921.75612032</v>
      </c>
      <c r="G727" s="293"/>
      <c r="H727" s="295" t="s">
        <v>2</v>
      </c>
    </row>
    <row r="728" spans="1:8" ht="15" customHeight="1" x14ac:dyDescent="0.25">
      <c r="A728" s="286"/>
      <c r="B728" s="317" t="s">
        <v>2016</v>
      </c>
      <c r="C728" s="317"/>
      <c r="D728" s="317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VLOOKUP(E729,IN_08_25!$B$8:$E$635,4,FALSE)</f>
        <v>10449977.333237043</v>
      </c>
      <c r="G729" s="293"/>
      <c r="H729" s="295" t="s">
        <v>2</v>
      </c>
    </row>
    <row r="730" spans="1:8" ht="30" customHeight="1" x14ac:dyDescent="0.25">
      <c r="A730" s="286"/>
      <c r="B730" s="317" t="s">
        <v>158</v>
      </c>
      <c r="C730" s="317"/>
      <c r="D730" s="317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VLOOKUP(E731,IN_08_25!$B$8:$E$635,4,FALSE)</f>
        <v>70704259.786617801</v>
      </c>
      <c r="G731" s="293"/>
      <c r="H731" s="295" t="s">
        <v>2</v>
      </c>
    </row>
    <row r="732" spans="1:8" ht="15" customHeight="1" x14ac:dyDescent="0.25">
      <c r="A732" s="286"/>
      <c r="B732" s="317" t="s">
        <v>2017</v>
      </c>
      <c r="C732" s="317"/>
      <c r="D732" s="317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VLOOKUP(E733,IN_08_25!$B$8:$E$635,4,FALSE)</f>
        <v>1244307.944361747</v>
      </c>
      <c r="G733" s="293"/>
      <c r="H733" s="295" t="s">
        <v>2</v>
      </c>
    </row>
    <row r="734" spans="1:8" ht="15" customHeight="1" x14ac:dyDescent="0.25">
      <c r="A734" s="286"/>
      <c r="B734" s="317" t="s">
        <v>2018</v>
      </c>
      <c r="C734" s="317"/>
      <c r="D734" s="317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VLOOKUP(E735,IN_08_25!$B$8:$E$635,4,FALSE)</f>
        <v>203939532.67244509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VLOOKUP(E736,IN_08_25!$B$8:$E$635,4,FALSE)</f>
        <v>412555416.95466328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VLOOKUP(E737,IN_08_25!$B$8:$E$635,4,FALSE)</f>
        <v>113797.72869512626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VLOOKUP(E738,IN_08_25!$B$8:$E$635,4,FALSE)</f>
        <v>749120921.41046619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VLOOKUP(E739,IN_08_25!$B$8:$E$635,4,FALSE)</f>
        <v>830602006.58319926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VLOOKUP(E740,IN_08_25!$B$8:$E$635,4,FALSE)</f>
        <v>75050185.297908887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VLOOKUP(E741,IN_08_25!$B$8:$E$635,4,FALSE)</f>
        <v>373997620.67445701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VLOOKUP(E742,IN_08_25!$B$8:$E$635,4,FALSE)</f>
        <v>412475013.71647465</v>
      </c>
      <c r="G742" s="293"/>
      <c r="H742" s="295" t="s">
        <v>2</v>
      </c>
    </row>
    <row r="743" spans="1:9" ht="15" customHeight="1" x14ac:dyDescent="0.25">
      <c r="A743" s="286"/>
      <c r="B743" s="317" t="s">
        <v>147</v>
      </c>
      <c r="C743" s="317"/>
      <c r="D743" s="317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VLOOKUP(E744,IN_08_25!$B$8:$E$635,4,FALSE)</f>
        <v>62035642.011722192</v>
      </c>
      <c r="G744" s="293"/>
      <c r="H744" s="295" t="s">
        <v>2</v>
      </c>
    </row>
    <row r="745" spans="1:9" ht="15" customHeight="1" x14ac:dyDescent="0.25">
      <c r="A745" s="286"/>
      <c r="B745" s="317" t="s">
        <v>145</v>
      </c>
      <c r="C745" s="317"/>
      <c r="D745" s="317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VLOOKUP(E746,IN_08_25!$B$8:$E$635,4,FALSE)</f>
        <v>704211.57867264887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VLOOKUP(E747,IN_08_25!$B$8:$E$635,4,FALSE)</f>
        <v>52073.760242885575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VLOOKUP(E748,IN_08_25!$B$8:$E$635,4,FALSE)</f>
        <v>69625.871810036508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VLOOKUP(E749,IN_08_25!$B$8:$E$635,4,FALSE)</f>
        <v>7839.7864425702601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VLOOKUP(E750,IN_08_25!$B$8:$E$635,4,FALSE)</f>
        <v>17745.817944335791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VLOOKUP(E751,IN_08_25!$B$8:$E$635,4,FALSE)</f>
        <v>3193.3158406634843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VLOOKUP(E752,IN_08_25!$B$8:$E$635,4,FALSE)</f>
        <v>7992.8966242366341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VLOOKUP(E753,IN_08_25!$B$8:$E$635,4,FALSE)</f>
        <v>249.07349122454465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VLOOKUP(E754,IN_08_25!$B$8:$E$635,4,FALSE)</f>
        <v>245548.80242430166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VLOOKUP(E755,IN_08_25!$B$8:$E$635,4,FALSE)</f>
        <v>280789.39485201298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VLOOKUP(E756,IN_08_25!$B$8:$E$635,4,FALSE)</f>
        <v>442376.55430909019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VLOOKUP(E757,IN_08_25!$B$8:$E$635,4,FALSE)</f>
        <v>23825.305644199438</v>
      </c>
      <c r="G757" s="293"/>
      <c r="H757" s="295" t="s">
        <v>2</v>
      </c>
    </row>
    <row r="758" spans="1:8" ht="15" customHeight="1" x14ac:dyDescent="0.25">
      <c r="A758" s="286"/>
      <c r="B758" s="317" t="s">
        <v>132</v>
      </c>
      <c r="C758" s="317"/>
      <c r="D758" s="317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VLOOKUP(E759,IN_08_25!$B$8:$E$635,4,FALSE)</f>
        <v>967463.60473139572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VLOOKUP(E760,IN_08_25!$B$8:$E$635,4,FALSE)</f>
        <v>1041734.6233346097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VLOOKUP(E761,IN_08_25!$B$8:$E$635,4,FALSE)</f>
        <v>1047264.1636448428</v>
      </c>
      <c r="G761" s="293"/>
      <c r="H761" s="295" t="s">
        <v>2</v>
      </c>
    </row>
    <row r="762" spans="1:8" ht="15" customHeight="1" x14ac:dyDescent="0.25">
      <c r="A762" s="286"/>
      <c r="B762" s="317" t="s">
        <v>128</v>
      </c>
      <c r="C762" s="317"/>
      <c r="D762" s="317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VLOOKUP(E763,IN_08_25!$B$8:$E$635,4,FALSE)</f>
        <v>55498762.606550597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VLOOKUP(E764,IN_08_25!$B$8:$E$635,4,FALSE)</f>
        <v>19644832.628339611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VLOOKUP(E765,IN_08_25!$B$8:$E$635,4,FALSE)</f>
        <v>18877870.318021059</v>
      </c>
      <c r="G765" s="293"/>
      <c r="H765" s="295" t="s">
        <v>2</v>
      </c>
    </row>
    <row r="766" spans="1:8" ht="15" customHeight="1" x14ac:dyDescent="0.25">
      <c r="A766" s="286"/>
      <c r="B766" s="317" t="s">
        <v>124</v>
      </c>
      <c r="C766" s="317"/>
      <c r="D766" s="317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VLOOKUP(E767,IN_08_25!$B$8:$E$635,4,FALSE)</f>
        <v>1616.5694574506529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VLOOKUP(E768,IN_08_25!$B$8:$E$635,4,FALSE)</f>
        <v>1380.5517894237869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VLOOKUP(E769,IN_08_25!$B$8:$E$635,4,FALSE)</f>
        <v>2494.8706358008194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VLOOKUP(E770,IN_08_25!$B$8:$E$635,4,FALSE)</f>
        <v>1970.2074039413581</v>
      </c>
      <c r="G770" s="293"/>
      <c r="H770" s="295" t="s">
        <v>117</v>
      </c>
    </row>
    <row r="771" spans="1:8" ht="15" customHeight="1" x14ac:dyDescent="0.25">
      <c r="A771" s="286"/>
      <c r="B771" s="317" t="s">
        <v>116</v>
      </c>
      <c r="C771" s="317"/>
      <c r="D771" s="317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VLOOKUP(E772,IN_08_25!$B$8:$E$635,4,FALSE)</f>
        <v>108710441.1581023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VLOOKUP(E773,IN_08_25!$B$8:$E$635,4,FALSE)</f>
        <v>82155.570041675397</v>
      </c>
      <c r="G773" s="293"/>
      <c r="H773" s="295" t="s">
        <v>52</v>
      </c>
    </row>
    <row r="774" spans="1:8" ht="15" customHeight="1" x14ac:dyDescent="0.25">
      <c r="A774" s="286"/>
      <c r="B774" s="317" t="s">
        <v>112</v>
      </c>
      <c r="C774" s="317"/>
      <c r="D774" s="317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VLOOKUP(E775,IN_08_25!$B$8:$E$635,4,FALSE)</f>
        <v>125770046.40784067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VLOOKUP(E776,IN_08_25!$B$8:$E$635,4,FALSE)</f>
        <v>180855353.97374675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VLOOKUP(E777,IN_08_25!$B$8:$E$635,4,FALSE)</f>
        <v>129836553.54553829</v>
      </c>
      <c r="G777" s="293"/>
      <c r="H777" s="295" t="s">
        <v>2</v>
      </c>
    </row>
    <row r="778" spans="1:8" ht="15" customHeight="1" x14ac:dyDescent="0.25">
      <c r="A778" s="286"/>
      <c r="B778" s="317" t="s">
        <v>108</v>
      </c>
      <c r="C778" s="317"/>
      <c r="D778" s="317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VLOOKUP(E779,IN_08_25!$B$8:$E$635,4,FALSE)</f>
        <v>1592412.3262193534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VLOOKUP(E780,IN_08_25!$B$8:$E$635,4,FALSE)</f>
        <v>195821.08416717127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VLOOKUP(E781,IN_08_25!$B$8:$E$635,4,FALSE)</f>
        <v>67901.380478253777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VLOOKUP(E782,IN_08_25!$B$8:$E$635,4,FALSE)</f>
        <v>6197211.8488034522</v>
      </c>
      <c r="G782" s="293"/>
      <c r="H782" s="295" t="s">
        <v>2</v>
      </c>
    </row>
    <row r="783" spans="1:8" ht="26.25" customHeight="1" x14ac:dyDescent="0.25">
      <c r="A783" s="286"/>
      <c r="B783" s="317" t="s">
        <v>103</v>
      </c>
      <c r="C783" s="317"/>
      <c r="D783" s="317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VLOOKUP(E784,IN_08_25!$B$8:$E$635,4,FALSE)</f>
        <v>247218.60068882295</v>
      </c>
      <c r="G784" s="293"/>
      <c r="H784" s="295" t="s">
        <v>2</v>
      </c>
    </row>
    <row r="785" spans="1:9" ht="15" customHeight="1" x14ac:dyDescent="0.25">
      <c r="A785" s="286"/>
      <c r="B785" s="317" t="s">
        <v>2019</v>
      </c>
      <c r="C785" s="317"/>
      <c r="D785" s="317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VLOOKUP(E786,IN_08_25!$B$8:$E$635,4,FALSE)</f>
        <v>187930.04089336086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7" t="s">
        <v>100</v>
      </c>
      <c r="C787" s="317"/>
      <c r="D787" s="317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VLOOKUP(E788,IN_08_25!$B$8:$E$635,4,FALSE)</f>
        <v>43348560.516215794</v>
      </c>
      <c r="G788" s="293"/>
      <c r="H788" s="295" t="s">
        <v>2</v>
      </c>
    </row>
    <row r="789" spans="1:9" ht="15" customHeight="1" x14ac:dyDescent="0.25">
      <c r="A789" s="286"/>
      <c r="B789" s="317" t="s">
        <v>98</v>
      </c>
      <c r="C789" s="317"/>
      <c r="D789" s="317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VLOOKUP(E790,IN_08_25!$B$8:$E$635,4,FALSE)</f>
        <v>1066049200.7900003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VLOOKUP(E791,IN_08_25!$B$8:$E$635,4,FALSE)</f>
        <v>209139.28568461514</v>
      </c>
      <c r="G791" s="293"/>
      <c r="H791" s="295" t="s">
        <v>52</v>
      </c>
    </row>
    <row r="792" spans="1:9" ht="26.25" customHeight="1" x14ac:dyDescent="0.25">
      <c r="A792" s="286"/>
      <c r="B792" s="317" t="s">
        <v>94</v>
      </c>
      <c r="C792" s="317"/>
      <c r="D792" s="317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VLOOKUP(E793,IN_08_25!$B$8:$E$635,4,FALSE)</f>
        <v>20157058.311538644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VLOOKUP(E794,IN_08_25!$B$8:$E$635,4,FALSE)</f>
        <v>66002932.360589013</v>
      </c>
      <c r="G794" s="293"/>
      <c r="H794" s="295" t="s">
        <v>2</v>
      </c>
    </row>
    <row r="795" spans="1:9" ht="26.25" customHeight="1" x14ac:dyDescent="0.25">
      <c r="A795" s="286"/>
      <c r="B795" s="317" t="s">
        <v>91</v>
      </c>
      <c r="C795" s="317"/>
      <c r="D795" s="317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VLOOKUP(E796,IN_08_25!$B$8:$E$635,4,FALSE)</f>
        <v>1228937006.9474833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VLOOKUP(E797,IN_08_25!$B$8:$E$635,4,FALSE)</f>
        <v>209786.97506677566</v>
      </c>
      <c r="G797" s="293"/>
      <c r="H797" s="295" t="s">
        <v>52</v>
      </c>
    </row>
    <row r="798" spans="1:9" ht="15" customHeight="1" x14ac:dyDescent="0.25">
      <c r="A798" s="286"/>
      <c r="B798" s="317" t="s">
        <v>87</v>
      </c>
      <c r="C798" s="317"/>
      <c r="D798" s="317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VLOOKUP(E799,IN_08_25!$B$8:$E$635,4,FALSE)</f>
        <v>7122217.3446581187</v>
      </c>
      <c r="G799" s="293"/>
      <c r="H799" s="295" t="s">
        <v>2</v>
      </c>
    </row>
    <row r="800" spans="1:9" ht="15" customHeight="1" x14ac:dyDescent="0.25">
      <c r="A800" s="286"/>
      <c r="B800" s="317" t="s">
        <v>86</v>
      </c>
      <c r="C800" s="317"/>
      <c r="D800" s="317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VLOOKUP(E801,IN_08_25!$B$8:$E$635,4,FALSE)</f>
        <v>293574104.7429136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VLOOKUP(E802,IN_08_25!$B$8:$E$635,4,FALSE)</f>
        <v>66151.547310196358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VLOOKUP(E803,IN_08_25!$B$8:$E$635,4,FALSE)</f>
        <v>2089130029.126914</v>
      </c>
      <c r="G803" s="293"/>
      <c r="H803" s="295" t="s">
        <v>2</v>
      </c>
    </row>
    <row r="804" spans="1:9" ht="15" customHeight="1" x14ac:dyDescent="0.25">
      <c r="A804" s="286"/>
      <c r="B804" s="317" t="s">
        <v>82</v>
      </c>
      <c r="C804" s="317"/>
      <c r="D804" s="317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VLOOKUP(E805,IN_08_25!$B$8:$E$635,4,FALSE)</f>
        <v>30371329.139237862</v>
      </c>
      <c r="G805" s="293"/>
      <c r="H805" s="295" t="s">
        <v>2</v>
      </c>
    </row>
    <row r="806" spans="1:9" ht="15" customHeight="1" x14ac:dyDescent="0.25">
      <c r="A806" s="286"/>
      <c r="B806" s="317" t="s">
        <v>80</v>
      </c>
      <c r="C806" s="317"/>
      <c r="D806" s="317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VLOOKUP(E807,IN_08_25!$B$8:$E$635,4,FALSE)</f>
        <v>22861132.283611275</v>
      </c>
      <c r="G807" s="293"/>
      <c r="H807" s="295" t="s">
        <v>2</v>
      </c>
    </row>
    <row r="808" spans="1:9" ht="15" customHeight="1" x14ac:dyDescent="0.25">
      <c r="A808" s="286"/>
      <c r="B808" s="317" t="s">
        <v>78</v>
      </c>
      <c r="C808" s="317"/>
      <c r="D808" s="317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VLOOKUP(E809,IN_08_25!$B$8:$E$635,4,FALSE)</f>
        <v>804073511.59848416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VLOOKUP(E810,IN_08_25!$B$8:$E$635,4,FALSE)</f>
        <v>146656.69325947156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VLOOKUP(E811,IN_08_25!$B$8:$E$635,4,FALSE)</f>
        <v>735391687.36024725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VLOOKUP(E812,IN_08_25!$B$8:$E$635,4,FALSE)</f>
        <v>128523.1584195092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VLOOKUP(E813,IN_08_25!$B$8:$E$635,4,FALSE)</f>
        <v>1236965696.2888494</v>
      </c>
      <c r="G813" s="293"/>
      <c r="H813" s="295" t="s">
        <v>2</v>
      </c>
    </row>
    <row r="814" spans="1:9" ht="15" customHeight="1" x14ac:dyDescent="0.25">
      <c r="A814" s="286"/>
      <c r="B814" s="317" t="s">
        <v>71</v>
      </c>
      <c r="C814" s="317"/>
      <c r="D814" s="317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VLOOKUP(E815,IN_08_25!$B$8:$E$635,4,FALSE)</f>
        <v>396618351.19488645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VLOOKUP(E816,IN_08_25!$B$8:$E$635,4,FALSE)</f>
        <v>82349.258182725069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VLOOKUP(E817,IN_08_25!$B$8:$E$635,4,FALSE)</f>
        <v>934882391.17506695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VLOOKUP(E818,IN_08_25!$B$8:$E$635,4,FALSE)</f>
        <v>166255.03594155755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VLOOKUP(E819,IN_08_25!$B$8:$E$635,4,FALSE)</f>
        <v>45022148.090817071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VLOOKUP(E820,IN_08_25!$B$8:$E$635,4,FALSE)</f>
        <v>29246581.709017385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VLOOKUP(E821,IN_08_25!$B$8:$E$635,4,FALSE)</f>
        <v>43301258.681219958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VLOOKUP(E822,IN_08_25!$B$8:$E$635,4,FALSE)</f>
        <v>3754769.026501663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VLOOKUP(E823,IN_08_25!$B$8:$E$635,4,FALSE)</f>
        <v>7884154.2016086681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VLOOKUP(E824,IN_08_25!$B$8:$E$635,4,FALSE)</f>
        <v>647800733.59117091</v>
      </c>
      <c r="G824" s="293"/>
      <c r="H824" s="295" t="s">
        <v>2</v>
      </c>
    </row>
    <row r="825" spans="1:8" ht="15" customHeight="1" x14ac:dyDescent="0.25">
      <c r="A825" s="286"/>
      <c r="B825" s="317" t="s">
        <v>58</v>
      </c>
      <c r="C825" s="317"/>
      <c r="D825" s="317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VLOOKUP(E826,IN_08_25!$B$8:$E$635,4,FALSE)</f>
        <v>39321009.414497346</v>
      </c>
      <c r="G826" s="293"/>
      <c r="H826" s="295" t="s">
        <v>2</v>
      </c>
    </row>
    <row r="827" spans="1:8" ht="15" customHeight="1" x14ac:dyDescent="0.25">
      <c r="A827" s="286"/>
      <c r="B827" s="317" t="s">
        <v>57</v>
      </c>
      <c r="C827" s="317"/>
      <c r="D827" s="317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VLOOKUP(E828,IN_08_25!$B$8:$E$635,4,FALSE)</f>
        <v>1217145576.352824</v>
      </c>
      <c r="G828" s="293"/>
      <c r="H828" s="295" t="s">
        <v>2</v>
      </c>
    </row>
    <row r="829" spans="1:8" ht="15" customHeight="1" x14ac:dyDescent="0.25">
      <c r="A829" s="286"/>
      <c r="B829" s="317" t="s">
        <v>56</v>
      </c>
      <c r="C829" s="317"/>
      <c r="D829" s="317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VLOOKUP(E830,IN_08_25!$B$8:$E$635,4,FALSE)</f>
        <v>967779361.66010571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VLOOKUP(E831,IN_08_25!$B$8:$E$635,4,FALSE)</f>
        <v>2027177137.7328939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VLOOKUP(E832,IN_08_25!$B$8:$E$635,4,FALSE)</f>
        <v>195638.27902514377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VLOOKUP(E833,IN_08_25!$B$8:$E$635,4,FALSE)</f>
        <v>1015614897.737573</v>
      </c>
      <c r="G833" s="293"/>
      <c r="H833" s="295" t="s">
        <v>2</v>
      </c>
    </row>
    <row r="834" spans="1:8" ht="26.25" customHeight="1" x14ac:dyDescent="0.25">
      <c r="A834" s="286"/>
      <c r="B834" s="317" t="s">
        <v>50</v>
      </c>
      <c r="C834" s="317"/>
      <c r="D834" s="317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VLOOKUP(E835,IN_08_25!$B$8:$E$635,4,FALSE)</f>
        <v>501418098.06925452</v>
      </c>
      <c r="G835" s="293"/>
      <c r="H835" s="295" t="s">
        <v>2</v>
      </c>
    </row>
    <row r="836" spans="1:8" ht="26.25" customHeight="1" x14ac:dyDescent="0.25">
      <c r="A836" s="319" t="s">
        <v>48</v>
      </c>
      <c r="B836" s="319"/>
      <c r="C836" s="319"/>
      <c r="D836" s="319"/>
      <c r="E836" s="319"/>
      <c r="F836" s="319"/>
      <c r="G836" s="319"/>
      <c r="H836" s="319"/>
    </row>
    <row r="837" spans="1:8" ht="18" customHeight="1" x14ac:dyDescent="0.25">
      <c r="A837" s="318" t="s">
        <v>47</v>
      </c>
      <c r="B837" s="318"/>
      <c r="C837" s="318"/>
      <c r="D837" s="318"/>
      <c r="E837" s="317"/>
      <c r="F837" s="317"/>
      <c r="G837" s="317"/>
      <c r="H837" s="317"/>
    </row>
    <row r="838" spans="1:8" ht="15" customHeight="1" x14ac:dyDescent="0.25">
      <c r="A838" s="286"/>
      <c r="B838" s="317" t="s">
        <v>46</v>
      </c>
      <c r="C838" s="317"/>
      <c r="D838" s="317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VLOOKUP(E839,IN_08_25!$B$8:$E$635,4,FALSE)</f>
        <v>4435.0003105382457</v>
      </c>
      <c r="G839" s="293"/>
      <c r="H839" s="295" t="s">
        <v>3</v>
      </c>
    </row>
    <row r="840" spans="1:8" ht="15" customHeight="1" x14ac:dyDescent="0.25">
      <c r="A840" s="286"/>
      <c r="B840" s="317" t="s">
        <v>44</v>
      </c>
      <c r="C840" s="317"/>
      <c r="D840" s="317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VLOOKUP(E841,IN_08_25!$B$8:$E$635,4,FALSE)</f>
        <v>1340.9999999999989</v>
      </c>
      <c r="G841" s="293"/>
      <c r="H841" s="295" t="s">
        <v>42</v>
      </c>
    </row>
    <row r="842" spans="1:8" ht="26.25" customHeight="1" x14ac:dyDescent="0.25">
      <c r="A842" s="286"/>
      <c r="B842" s="317" t="s">
        <v>41</v>
      </c>
      <c r="C842" s="317"/>
      <c r="D842" s="317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VLOOKUP(E843,IN_08_25!$B$8:$E$635,4,FALSE)</f>
        <v>10844.211940298506</v>
      </c>
      <c r="G843" s="293"/>
      <c r="H843" s="295" t="s">
        <v>2</v>
      </c>
    </row>
    <row r="844" spans="1:8" ht="15" customHeight="1" x14ac:dyDescent="0.25">
      <c r="A844" s="286"/>
      <c r="B844" s="317" t="s">
        <v>39</v>
      </c>
      <c r="C844" s="317"/>
      <c r="D844" s="317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VLOOKUP(E845,IN_08_25!$B$8:$E$635,4,FALSE)</f>
        <v>595377.18250576116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VLOOKUP(E846,IN_08_25!$B$8:$E$635,4,FALSE)</f>
        <v>670827.40372835437</v>
      </c>
      <c r="G846" s="293"/>
      <c r="H846" s="295" t="s">
        <v>2</v>
      </c>
    </row>
    <row r="847" spans="1:8" ht="26.25" customHeight="1" x14ac:dyDescent="0.25">
      <c r="A847" s="286"/>
      <c r="B847" s="317" t="s">
        <v>36</v>
      </c>
      <c r="C847" s="317"/>
      <c r="D847" s="317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VLOOKUP(E848,IN_08_25!$B$8:$E$635,4,FALSE)</f>
        <v>36.891334624157963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VLOOKUP(E849,IN_08_25!$B$8:$E$635,4,FALSE)</f>
        <v>41.280258215307192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20707679966.629696</v>
      </c>
      <c r="I852" s="131"/>
    </row>
    <row r="853" spans="1:9" ht="26.25" customHeight="1" x14ac:dyDescent="0.25">
      <c r="F853" s="302">
        <f>F852/IN_08_25!E637</f>
        <v>1.0000000000000004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N°081/25
&amp;11ANEXO I &amp;R&amp;"-,Cursiva"&amp;10“Gral. Martín Miguel de Güemes Héroe de la Nación Argentina”</oddHeader>
    <oddFooter xml:space="preserve">&amp;CAGOSTO 2025
</oddFooter>
  </headerFooter>
  <rowBreaks count="9" manualBreakCount="9">
    <brk id="56" max="7" man="1"/>
    <brk id="109" max="7" man="1"/>
    <brk id="269" max="7" man="1"/>
    <brk id="322" max="7" man="1"/>
    <brk id="374" max="7" man="1"/>
    <brk id="480" max="7" man="1"/>
    <brk id="577" max="7" man="1"/>
    <brk id="687" max="7" man="1"/>
    <brk id="79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B1" sqref="B1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09" t="str">
        <f>'PT ORGANISMOS'!A2</f>
        <v>Precios de AGOSTO 2025</v>
      </c>
      <c r="B2" s="309"/>
      <c r="C2" s="309"/>
      <c r="D2" s="309"/>
      <c r="E2" s="309"/>
      <c r="F2" s="309"/>
      <c r="G2" s="309"/>
      <c r="H2" s="309"/>
      <c r="I2" s="309"/>
      <c r="J2" s="309"/>
    </row>
    <row r="3" spans="1:10" customFormat="1" ht="30" customHeight="1" x14ac:dyDescent="0.25">
      <c r="A3" s="310" t="s">
        <v>2021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customFormat="1" ht="13.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4" t="s">
        <v>907</v>
      </c>
      <c r="D6" s="314"/>
      <c r="E6" s="314"/>
      <c r="F6" s="314"/>
      <c r="G6" s="314"/>
      <c r="H6" s="56" t="s">
        <v>5</v>
      </c>
      <c r="I6" s="322" t="s">
        <v>921</v>
      </c>
      <c r="J6" s="322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24977.195626000001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31658.993181999998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52818.018775999997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33934.947755902525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21555.802513484607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19378.174508902521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5287.4619319294197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1962.2846910051453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4" t="s">
        <v>907</v>
      </c>
      <c r="D18" s="314"/>
      <c r="E18" s="314"/>
      <c r="F18" s="314"/>
      <c r="G18" s="314"/>
      <c r="H18" s="63" t="s">
        <v>5</v>
      </c>
      <c r="I18" s="321" t="s">
        <v>921</v>
      </c>
      <c r="J18" s="321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10416.100820315436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598253.66070637107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747477.16308773938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763996.57020037284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4" t="s">
        <v>907</v>
      </c>
      <c r="D26" s="314"/>
      <c r="E26" s="314"/>
      <c r="F26" s="314"/>
      <c r="G26" s="314"/>
      <c r="H26" s="63" t="s">
        <v>5</v>
      </c>
      <c r="I26" s="321" t="s">
        <v>921</v>
      </c>
      <c r="J26" s="322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1281036.0458129712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1201514.9487785432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1117443.3752697359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1175881.7400406327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849911.85030133452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87710.562335565628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925873.96113044326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1052302.2551509673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1189296.6650707903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1501563.789233597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4" t="s">
        <v>907</v>
      </c>
      <c r="D40" s="314"/>
      <c r="E40" s="314"/>
      <c r="F40" s="314"/>
      <c r="G40" s="314"/>
      <c r="H40" s="63" t="s">
        <v>5</v>
      </c>
      <c r="I40" s="321" t="s">
        <v>921</v>
      </c>
      <c r="J40" s="321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33658.169713992036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240101.01017722127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260538.68193638432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23299.751954066032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28138.866773159385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35355.667339767635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33735.368321625618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42445.7937227121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297948.17381778447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305884.59893192968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4" t="s">
        <v>907</v>
      </c>
      <c r="D52" s="314"/>
      <c r="E52" s="314"/>
      <c r="F52" s="314"/>
      <c r="G52" s="314"/>
      <c r="H52" s="63" t="s">
        <v>5</v>
      </c>
      <c r="I52" s="321" t="s">
        <v>921</v>
      </c>
      <c r="J52" s="321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12865.407856023667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4" t="s">
        <v>907</v>
      </c>
      <c r="D57" s="314"/>
      <c r="E57" s="314"/>
      <c r="F57" s="314"/>
      <c r="G57" s="314"/>
      <c r="H57" s="63" t="s">
        <v>5</v>
      </c>
      <c r="I57" s="321" t="s">
        <v>921</v>
      </c>
      <c r="J57" s="321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23335.076626573322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12601.154494565908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12920.679035156703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32725.247137727234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4" t="s">
        <v>907</v>
      </c>
      <c r="D65" s="314"/>
      <c r="E65" s="314"/>
      <c r="F65" s="314"/>
      <c r="G65" s="314"/>
      <c r="H65" s="63" t="s">
        <v>5</v>
      </c>
      <c r="I65" s="321" t="s">
        <v>921</v>
      </c>
      <c r="J65" s="321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14803.735144036144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6922.4936733543482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46077.814782321308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30677.74459115904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17386.054993383092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30899.508544314474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19689.652828252907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27568.056438725154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56343.251571967812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4" t="s">
        <v>907</v>
      </c>
      <c r="D78" s="314"/>
      <c r="E78" s="314"/>
      <c r="F78" s="314"/>
      <c r="G78" s="314"/>
      <c r="H78" s="63" t="s">
        <v>5</v>
      </c>
      <c r="I78" s="321" t="s">
        <v>921</v>
      </c>
      <c r="J78" s="321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124394.9692758567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79792.99138875978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70602.692896277338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70293.661151695749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57459.082147296176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181119.05636435471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90928.141074011524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57010.370756131284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4" t="s">
        <v>907</v>
      </c>
      <c r="D90" s="314"/>
      <c r="E90" s="314"/>
      <c r="F90" s="314"/>
      <c r="G90" s="314"/>
      <c r="H90" s="63" t="s">
        <v>5</v>
      </c>
      <c r="I90" s="321" t="s">
        <v>921</v>
      </c>
      <c r="J90" s="321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43149.501207354144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61606.914508730217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43061.982588701867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83750.260527575418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19871.189303445939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35781.602050824542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4" t="s">
        <v>907</v>
      </c>
      <c r="D100" s="314"/>
      <c r="E100" s="314"/>
      <c r="F100" s="314"/>
      <c r="G100" s="314"/>
      <c r="H100" s="63" t="s">
        <v>5</v>
      </c>
      <c r="I100" s="321" t="s">
        <v>921</v>
      </c>
      <c r="J100" s="321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4409.4453575740836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17245.904520688153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4" t="s">
        <v>907</v>
      </c>
      <c r="D106" s="314"/>
      <c r="E106" s="314"/>
      <c r="F106" s="314"/>
      <c r="G106" s="314"/>
      <c r="H106" s="63" t="s">
        <v>5</v>
      </c>
      <c r="I106" s="321" t="s">
        <v>921</v>
      </c>
      <c r="J106" s="321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2445831.6498263502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1427502.6501043136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998112.91978943755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21466912.142117023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10649367.758701643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4" t="s">
        <v>907</v>
      </c>
      <c r="D116" s="314"/>
      <c r="E116" s="314"/>
      <c r="F116" s="314"/>
      <c r="G116" s="314"/>
      <c r="H116" s="63" t="s">
        <v>5</v>
      </c>
      <c r="I116" s="321" t="s">
        <v>921</v>
      </c>
      <c r="J116" s="321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418906.9572206068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791765.05726698122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1210672.0144875881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3552164.3197284797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4" t="s">
        <v>907</v>
      </c>
      <c r="D123" s="314"/>
      <c r="E123" s="314"/>
      <c r="F123" s="314"/>
      <c r="G123" s="314"/>
      <c r="H123" s="63" t="s">
        <v>5</v>
      </c>
      <c r="I123" s="321" t="s">
        <v>921</v>
      </c>
      <c r="J123" s="321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2004245.1832195856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13721906.256076004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4" t="s">
        <v>907</v>
      </c>
      <c r="D128" s="314"/>
      <c r="E128" s="314"/>
      <c r="F128" s="314"/>
      <c r="G128" s="314"/>
      <c r="H128" s="63" t="s">
        <v>5</v>
      </c>
      <c r="I128" s="321" t="s">
        <v>921</v>
      </c>
      <c r="J128" s="321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1478014.328663327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1883112.7445131864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405098.41584985913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2466206.2348935134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4818554.3511488875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4" t="s">
        <v>907</v>
      </c>
      <c r="D137" s="314"/>
      <c r="E137" s="314"/>
      <c r="F137" s="314"/>
      <c r="G137" s="314"/>
      <c r="H137" s="63" t="s">
        <v>5</v>
      </c>
      <c r="I137" s="321" t="s">
        <v>921</v>
      </c>
      <c r="J137" s="321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872241.01544708479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1064204.3006080932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2139484.633323337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13583803.572081413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1070728.4235674387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4" t="s">
        <v>907</v>
      </c>
      <c r="D144" s="314"/>
      <c r="E144" s="314"/>
      <c r="F144" s="314"/>
      <c r="G144" s="314"/>
      <c r="H144" s="63" t="s">
        <v>5</v>
      </c>
      <c r="I144" s="321" t="s">
        <v>921</v>
      </c>
      <c r="J144" s="321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1860877.3683904156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23625804.766592503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1950546.7160915467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4" t="s">
        <v>907</v>
      </c>
      <c r="D151" s="314"/>
      <c r="E151" s="314"/>
      <c r="F151" s="314"/>
      <c r="G151" s="314"/>
      <c r="H151" s="63" t="s">
        <v>5</v>
      </c>
      <c r="I151" s="321" t="s">
        <v>921</v>
      </c>
      <c r="J151" s="321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9349.4736208568793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2271.6209336152356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2368.7627594314245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12012.367249667173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6771.560307981249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10567.973283216579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13724.039794393975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4" t="s">
        <v>907</v>
      </c>
      <c r="D162" s="314"/>
      <c r="E162" s="314"/>
      <c r="F162" s="314"/>
      <c r="G162" s="314"/>
      <c r="H162" s="63" t="s">
        <v>5</v>
      </c>
      <c r="I162" s="321" t="s">
        <v>921</v>
      </c>
      <c r="J162" s="321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37559.210586947796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4" t="s">
        <v>907</v>
      </c>
      <c r="D167" s="314"/>
      <c r="E167" s="314"/>
      <c r="F167" s="314"/>
      <c r="G167" s="314"/>
      <c r="H167" s="63" t="s">
        <v>5</v>
      </c>
      <c r="I167" s="321" t="s">
        <v>921</v>
      </c>
      <c r="J167" s="321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5692.8429289215146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53747.544740494937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81353.056843760744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430936.37810024398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7630.054124048138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493824.13348059019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1647.0666245512625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816686.41345280968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263622.44253972865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997768.57385975856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677926.11298590712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4" t="s">
        <v>907</v>
      </c>
      <c r="D182" s="314"/>
      <c r="E182" s="314"/>
      <c r="F182" s="314"/>
      <c r="G182" s="314"/>
      <c r="H182" s="63" t="s">
        <v>5</v>
      </c>
      <c r="I182" s="321" t="s">
        <v>921</v>
      </c>
      <c r="J182" s="321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76511.875712821435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68201.667925027898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21549578.953331295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4" t="s">
        <v>907</v>
      </c>
      <c r="D189" s="314"/>
      <c r="E189" s="314"/>
      <c r="F189" s="314"/>
      <c r="G189" s="314"/>
      <c r="H189" s="63" t="s">
        <v>5</v>
      </c>
      <c r="I189" s="321" t="s">
        <v>921</v>
      </c>
      <c r="J189" s="321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116752.39965220014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93767.964864387148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4" t="s">
        <v>907</v>
      </c>
      <c r="D195" s="314"/>
      <c r="E195" s="314"/>
      <c r="F195" s="314"/>
      <c r="G195" s="314"/>
      <c r="H195" s="63" t="s">
        <v>5</v>
      </c>
      <c r="I195" s="321" t="s">
        <v>921</v>
      </c>
      <c r="J195" s="321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52015.326380133098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4" t="s">
        <v>907</v>
      </c>
      <c r="D201" s="314"/>
      <c r="E201" s="314"/>
      <c r="F201" s="314"/>
      <c r="G201" s="314"/>
      <c r="H201" s="63" t="s">
        <v>5</v>
      </c>
      <c r="I201" s="321" t="s">
        <v>921</v>
      </c>
      <c r="J201" s="321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49032447.650210179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4" t="s">
        <v>907</v>
      </c>
      <c r="D205" s="314"/>
      <c r="E205" s="314"/>
      <c r="F205" s="314"/>
      <c r="G205" s="314"/>
      <c r="H205" s="63" t="s">
        <v>5</v>
      </c>
      <c r="I205" s="321" t="s">
        <v>921</v>
      </c>
      <c r="J205" s="321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5913607.6322686467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4" t="s">
        <v>907</v>
      </c>
      <c r="D209" s="314"/>
      <c r="E209" s="314"/>
      <c r="F209" s="314"/>
      <c r="G209" s="314"/>
      <c r="H209" s="63" t="s">
        <v>5</v>
      </c>
      <c r="I209" s="321" t="s">
        <v>921</v>
      </c>
      <c r="J209" s="321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4734196.6199289374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4" t="s">
        <v>907</v>
      </c>
      <c r="D213" s="314"/>
      <c r="E213" s="314"/>
      <c r="F213" s="314"/>
      <c r="G213" s="314"/>
      <c r="H213" s="63" t="s">
        <v>5</v>
      </c>
      <c r="I213" s="321" t="s">
        <v>921</v>
      </c>
      <c r="J213" s="321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23151260.423129927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4" t="s">
        <v>907</v>
      </c>
      <c r="D218" s="314"/>
      <c r="E218" s="314"/>
      <c r="F218" s="314"/>
      <c r="G218" s="314"/>
      <c r="H218" s="63" t="s">
        <v>5</v>
      </c>
      <c r="I218" s="321" t="s">
        <v>921</v>
      </c>
      <c r="J218" s="321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46352.153084447236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45285.600546064605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64399.745839957148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11346.172779155173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3" t="s">
        <v>906</v>
      </c>
      <c r="B226" s="313"/>
      <c r="C226" s="314" t="s">
        <v>907</v>
      </c>
      <c r="D226" s="314"/>
      <c r="E226" s="314"/>
      <c r="F226" s="314"/>
      <c r="G226" s="314"/>
      <c r="H226" s="63" t="s">
        <v>5</v>
      </c>
      <c r="I226" s="321" t="s">
        <v>921</v>
      </c>
      <c r="J226" s="321"/>
    </row>
    <row r="227" spans="1:10" x14ac:dyDescent="0.2">
      <c r="A227" s="311" t="s">
        <v>43</v>
      </c>
      <c r="B227" s="311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1340.9999999999989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1782.9881084337571</v>
      </c>
      <c r="F232" s="51">
        <v>180</v>
      </c>
      <c r="G232" s="94">
        <f>VLOOKUP($F232,Flete!$O$6:$AA$47,13,FALSE)</f>
        <v>313.51743427253791</v>
      </c>
    </row>
    <row r="233" spans="1:10" x14ac:dyDescent="0.2">
      <c r="C233" s="51">
        <v>15</v>
      </c>
      <c r="D233" s="94">
        <f>VLOOKUP($C233,Flete!$O$6:$AA$47,13,FALSE)</f>
        <v>1341.3670296443383</v>
      </c>
      <c r="F233" s="51">
        <v>190</v>
      </c>
      <c r="G233" s="94">
        <f>VLOOKUP($F233,Flete!$O$6:$AA$47,13,FALSE)</f>
        <v>309.46469975129253</v>
      </c>
    </row>
    <row r="234" spans="1:10" x14ac:dyDescent="0.2">
      <c r="C234" s="51">
        <v>20</v>
      </c>
      <c r="D234" s="94">
        <f>VLOOKUP($C234,Flete!$O$6:$AA$47,13,FALSE)</f>
        <v>1120.5564902496292</v>
      </c>
      <c r="F234" s="51">
        <v>200</v>
      </c>
      <c r="G234" s="94">
        <f>VLOOKUP($F234,Flete!$O$6:$AA$47,13,FALSE)</f>
        <v>305.81723868217171</v>
      </c>
    </row>
    <row r="235" spans="1:10" x14ac:dyDescent="0.2">
      <c r="C235" s="51">
        <v>25</v>
      </c>
      <c r="D235" s="94">
        <f>VLOOKUP($C235,Flete!$O$6:$AA$47,13,FALSE)</f>
        <v>988.07016661280375</v>
      </c>
      <c r="F235" s="51">
        <v>210</v>
      </c>
      <c r="G235" s="94">
        <f>VLOOKUP($F235,Flete!$O$6:$AA$47,13,FALSE)</f>
        <v>302.51715485772905</v>
      </c>
    </row>
    <row r="236" spans="1:10" x14ac:dyDescent="0.2">
      <c r="C236" s="51">
        <v>30</v>
      </c>
      <c r="D236" s="94">
        <f>VLOOKUP($C236,Flete!$O$6:$AA$47,13,FALSE)</f>
        <v>899.7459508549199</v>
      </c>
      <c r="F236" s="51">
        <v>220</v>
      </c>
      <c r="G236" s="94">
        <f>VLOOKUP($F236,Flete!$O$6:$AA$47,13,FALSE)</f>
        <v>299.51707865369025</v>
      </c>
    </row>
    <row r="237" spans="1:10" x14ac:dyDescent="0.2">
      <c r="C237" s="51">
        <v>35</v>
      </c>
      <c r="D237" s="94">
        <f>VLOOKUP($C237,Flete!$O$6:$AA$47,13,FALSE)</f>
        <v>836.65722531357426</v>
      </c>
      <c r="F237" s="51">
        <v>230</v>
      </c>
      <c r="G237" s="94">
        <f>VLOOKUP($F237,Flete!$O$6:$AA$47,13,FALSE)</f>
        <v>296.77787864130698</v>
      </c>
    </row>
    <row r="238" spans="1:10" x14ac:dyDescent="0.2">
      <c r="C238" s="51">
        <v>40</v>
      </c>
      <c r="D238" s="94">
        <f>VLOOKUP($C238,Flete!$O$6:$AA$47,13,FALSE)</f>
        <v>789.34068115756509</v>
      </c>
      <c r="F238" s="51">
        <v>240</v>
      </c>
      <c r="G238" s="94">
        <f>VLOOKUP($F238,Flete!$O$6:$AA$47,13,FALSE)</f>
        <v>294.2669452966224</v>
      </c>
    </row>
    <row r="239" spans="1:10" x14ac:dyDescent="0.2">
      <c r="C239" s="51">
        <v>45</v>
      </c>
      <c r="D239" s="94">
        <f>VLOOKUP($C239,Flete!$O$6:$AA$47,13,FALSE)</f>
        <v>752.53892459178041</v>
      </c>
      <c r="F239" s="51">
        <v>250</v>
      </c>
      <c r="G239" s="94">
        <f>VLOOKUP($F239,Flete!$O$6:$AA$47,13,FALSE)</f>
        <v>291.95688661951249</v>
      </c>
    </row>
    <row r="240" spans="1:10" x14ac:dyDescent="0.2">
      <c r="C240" s="51">
        <v>50</v>
      </c>
      <c r="D240" s="94">
        <f>VLOOKUP($C240,Flete!$O$6:$AA$47,13,FALSE)</f>
        <v>723.09751933915254</v>
      </c>
      <c r="F240" s="51">
        <v>260</v>
      </c>
      <c r="G240" s="94">
        <f>VLOOKUP($F240,Flete!$O$6:$AA$47,13,FALSE)</f>
        <v>289.82452476371873</v>
      </c>
    </row>
    <row r="241" spans="3:7" x14ac:dyDescent="0.2">
      <c r="C241" s="51">
        <v>60</v>
      </c>
      <c r="D241" s="94">
        <f>VLOOKUP($C241,Flete!$O$6:$AA$47,13,FALSE)</f>
        <v>478.8480682706749</v>
      </c>
      <c r="F241" s="51">
        <v>280</v>
      </c>
      <c r="G241" s="94">
        <f>VLOOKUP($F241,Flete!$O$6:$AA$47,13,FALSE)</f>
        <v>286.01673573551574</v>
      </c>
    </row>
    <row r="242" spans="3:7" x14ac:dyDescent="0.2">
      <c r="C242" s="51">
        <v>70</v>
      </c>
      <c r="D242" s="94">
        <f>VLOOKUP($C242,Flete!$O$6:$AA$47,13,FALSE)</f>
        <v>444.83591554492574</v>
      </c>
      <c r="F242" s="51">
        <v>300</v>
      </c>
      <c r="G242" s="94">
        <f>VLOOKUP($F242,Flete!$O$6:$AA$47,13,FALSE)</f>
        <v>282.71665191107303</v>
      </c>
    </row>
    <row r="243" spans="3:7" x14ac:dyDescent="0.2">
      <c r="C243" s="51">
        <v>80</v>
      </c>
      <c r="D243" s="94">
        <f>VLOOKUP($C243,Flete!$O$6:$AA$47,13,FALSE)</f>
        <v>419.32680100061378</v>
      </c>
      <c r="F243" s="51">
        <v>320</v>
      </c>
      <c r="G243" s="94">
        <f>VLOOKUP($F243,Flete!$O$6:$AA$47,13,FALSE)</f>
        <v>279.8290785646858</v>
      </c>
    </row>
    <row r="244" spans="3:7" x14ac:dyDescent="0.2">
      <c r="C244" s="51">
        <v>90</v>
      </c>
      <c r="D244" s="94">
        <f>VLOOKUP($C244,Flete!$O$6:$AA$47,13,FALSE)</f>
        <v>399.48637857726004</v>
      </c>
      <c r="F244" s="51">
        <v>340</v>
      </c>
      <c r="G244" s="94">
        <f>VLOOKUP($F244,Flete!$O$6:$AA$47,13,FALSE)</f>
        <v>277.28121972963817</v>
      </c>
    </row>
    <row r="245" spans="3:7" x14ac:dyDescent="0.2">
      <c r="C245" s="51">
        <v>100</v>
      </c>
      <c r="D245" s="94">
        <f>VLOOKUP($C245,Flete!$O$6:$AA$47,13,FALSE)</f>
        <v>383.61404063857719</v>
      </c>
      <c r="F245" s="51">
        <v>360</v>
      </c>
      <c r="G245" s="94">
        <f>VLOOKUP($F245,Flete!$O$6:$AA$47,13,FALSE)</f>
        <v>275.01645632070688</v>
      </c>
    </row>
    <row r="246" spans="3:7" x14ac:dyDescent="0.2">
      <c r="C246" s="51">
        <v>110</v>
      </c>
      <c r="D246" s="94">
        <f>VLOOKUP($C246,Flete!$O$6:$AA$47,13,FALSE)</f>
        <v>370.6275823251093</v>
      </c>
      <c r="F246" s="51">
        <v>380</v>
      </c>
      <c r="G246" s="94">
        <f>VLOOKUP($F246,Flete!$O$6:$AA$47,13,FALSE)</f>
        <v>272.99008906008413</v>
      </c>
    </row>
    <row r="247" spans="3:7" x14ac:dyDescent="0.2">
      <c r="C247" s="51">
        <v>120</v>
      </c>
      <c r="D247" s="94">
        <f>VLOOKUP($C247,Flete!$O$6:$AA$47,13,FALSE)</f>
        <v>359.80553373055267</v>
      </c>
      <c r="F247" s="51">
        <v>400</v>
      </c>
      <c r="G247" s="94">
        <f>VLOOKUP($F247,Flete!$O$6:$AA$47,13,FALSE)</f>
        <v>271.16635852552372</v>
      </c>
    </row>
    <row r="248" spans="3:7" x14ac:dyDescent="0.2">
      <c r="C248" s="51">
        <v>130</v>
      </c>
      <c r="D248" s="94">
        <f>VLOOKUP($C248,Flete!$O$6:$AA$47,13,FALSE)</f>
        <v>350.64841568900488</v>
      </c>
      <c r="F248" s="51">
        <v>420</v>
      </c>
      <c r="G248" s="94">
        <f>VLOOKUP($F248,Flete!$O$6:$AA$47,13,FALSE)</f>
        <v>269.51631661330242</v>
      </c>
    </row>
    <row r="249" spans="3:7" x14ac:dyDescent="0.2">
      <c r="C249" s="51">
        <v>140</v>
      </c>
      <c r="D249" s="94">
        <f>VLOOKUP($C249,Flete!$O$6:$AA$47,13,FALSE)</f>
        <v>342.79945736767803</v>
      </c>
      <c r="F249" s="51">
        <v>440</v>
      </c>
      <c r="G249" s="94">
        <f>VLOOKUP($F249,Flete!$O$6:$AA$47,13,FALSE)</f>
        <v>268.01627851128302</v>
      </c>
    </row>
    <row r="250" spans="3:7" x14ac:dyDescent="0.2">
      <c r="C250" s="51">
        <v>150</v>
      </c>
      <c r="D250" s="94">
        <f>VLOOKUP($C250,Flete!$O$6:$AA$47,13,FALSE)</f>
        <v>328.91782545327032</v>
      </c>
      <c r="F250" s="51">
        <v>460</v>
      </c>
      <c r="G250" s="94">
        <f>VLOOKUP($F250,Flete!$O$6:$AA$47,13,FALSE)</f>
        <v>266.64667850509136</v>
      </c>
    </row>
    <row r="251" spans="3:7" x14ac:dyDescent="0.2">
      <c r="C251" s="51">
        <v>160</v>
      </c>
      <c r="D251" s="94">
        <f>VLOOKUP($C251,Flete!$O$6:$AA$47,13,FALSE)</f>
        <v>323.14267876049576</v>
      </c>
      <c r="F251" s="51">
        <v>480</v>
      </c>
      <c r="G251" s="94">
        <f>VLOOKUP($F251,Flete!$O$6:$AA$47,13,FALSE)</f>
        <v>265.39121183274909</v>
      </c>
    </row>
    <row r="252" spans="3:7" x14ac:dyDescent="0.2">
      <c r="C252" s="59">
        <v>170</v>
      </c>
      <c r="D252" s="95">
        <f>VLOOKUP($C252,Flete!$O$6:$AA$47,13,FALSE)</f>
        <v>318.04696109040043</v>
      </c>
      <c r="F252" s="59">
        <v>500</v>
      </c>
      <c r="G252" s="95">
        <f>VLOOKUP($F252,Flete!$O$6:$AA$47,13,FALSE)</f>
        <v>264.23618249419411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4.7109375" style="138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3" t="s">
        <v>1843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2" t="s">
        <v>1842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AGOSTO 2025</v>
      </c>
      <c r="M4" s="207"/>
      <c r="N4" s="207"/>
    </row>
    <row r="5" spans="1:23" ht="12.95" customHeight="1" thickBot="1" x14ac:dyDescent="0.25">
      <c r="A5" s="329" t="s">
        <v>1841</v>
      </c>
      <c r="B5" s="326" t="s">
        <v>1840</v>
      </c>
      <c r="C5" s="326" t="s">
        <v>1839</v>
      </c>
      <c r="D5" s="326" t="s">
        <v>1822</v>
      </c>
      <c r="E5" s="326" t="s">
        <v>1838</v>
      </c>
      <c r="F5" s="326" t="s">
        <v>1837</v>
      </c>
      <c r="G5" s="326" t="s">
        <v>1836</v>
      </c>
      <c r="H5" s="336" t="s">
        <v>1835</v>
      </c>
      <c r="I5" s="337"/>
      <c r="J5" s="336" t="s">
        <v>1834</v>
      </c>
      <c r="K5" s="337"/>
      <c r="L5" s="338" t="s">
        <v>1833</v>
      </c>
      <c r="M5" s="339"/>
      <c r="N5" s="339"/>
      <c r="O5" s="339"/>
      <c r="P5" s="340"/>
      <c r="Q5" s="334" t="s">
        <v>1832</v>
      </c>
      <c r="V5" s="138" t="s">
        <v>1831</v>
      </c>
    </row>
    <row r="6" spans="1:23" ht="29.45" customHeight="1" x14ac:dyDescent="0.2">
      <c r="A6" s="330"/>
      <c r="B6" s="327"/>
      <c r="C6" s="341"/>
      <c r="D6" s="341"/>
      <c r="E6" s="341"/>
      <c r="F6" s="341"/>
      <c r="G6" s="341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5"/>
      <c r="V6" s="324" t="s">
        <v>1823</v>
      </c>
      <c r="W6" s="181" t="s">
        <v>1822</v>
      </c>
    </row>
    <row r="7" spans="1:23" ht="15.6" customHeight="1" thickBot="1" x14ac:dyDescent="0.25">
      <c r="A7" s="331"/>
      <c r="B7" s="328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5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VLOOKUP(A8,IN_08_25!$B$8:$E$635,4,FALSE)</f>
        <v>804073511.59848416</v>
      </c>
      <c r="D8" s="175">
        <v>10000</v>
      </c>
      <c r="E8" s="174">
        <v>87</v>
      </c>
      <c r="F8" s="174">
        <f>+$D$31</f>
        <v>1616.5694574506529</v>
      </c>
      <c r="G8" s="173">
        <v>0.122</v>
      </c>
      <c r="H8" s="172">
        <f>VLOOKUP(A22,A22:D29,4,FALSE)</f>
        <v>10071.203</v>
      </c>
      <c r="I8" s="172">
        <f>VLOOKUP(A25,A22:D29,4)</f>
        <v>7364.672999999998</v>
      </c>
      <c r="J8" s="171">
        <f t="shared" ref="J8:J19" si="0">(C8*0.5)/D8</f>
        <v>40203.675579924209</v>
      </c>
      <c r="K8" s="170">
        <f t="shared" ref="K8:K19" si="1">C8*G8*(((D8/2000)+1)/(2*D8/2000))/2000</f>
        <v>29429.090524504521</v>
      </c>
      <c r="L8" s="170">
        <f t="shared" ref="L8:L19" si="2">ROUND(0.02*C8,2)/2000</f>
        <v>8040.7351150000004</v>
      </c>
      <c r="M8" s="169">
        <f t="shared" ref="M8:M19" si="3">+E8*F8*0.15</f>
        <v>21096.231419731019</v>
      </c>
      <c r="N8" s="169">
        <f t="shared" ref="N8:N19" si="4">0.3*M8</f>
        <v>6328.8694259193053</v>
      </c>
      <c r="O8" s="169">
        <f t="shared" ref="O8:O19" si="5">0.6*J8</f>
        <v>24122.205347954525</v>
      </c>
      <c r="P8" s="169">
        <f t="shared" ref="P8:P19" si="6">H8+I8</f>
        <v>17435.875999999997</v>
      </c>
      <c r="Q8" s="168">
        <f t="shared" ref="Q8:Q19" si="7">SUM(J8:P8)</f>
        <v>146656.68341303358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VLOOKUP(A9,IN_08_25!$B$8:$E$635,4,FALSE)</f>
        <v>1066049200.7900003</v>
      </c>
      <c r="D9" s="157">
        <v>10000</v>
      </c>
      <c r="E9" s="156">
        <v>180</v>
      </c>
      <c r="F9" s="156">
        <f>+$D$31</f>
        <v>1616.5694574506529</v>
      </c>
      <c r="G9" s="155">
        <v>0.122</v>
      </c>
      <c r="H9" s="154">
        <f>VLOOKUP(A22,A22:D29,4,FALSE)</f>
        <v>10071.203</v>
      </c>
      <c r="I9" s="154">
        <f>VLOOKUP(A25,A22:D29,4)</f>
        <v>7364.672999999998</v>
      </c>
      <c r="J9" s="152">
        <f t="shared" si="0"/>
        <v>53302.460039500016</v>
      </c>
      <c r="K9" s="151">
        <f t="shared" si="1"/>
        <v>39017.400748914013</v>
      </c>
      <c r="L9" s="151">
        <f t="shared" si="2"/>
        <v>10660.49201</v>
      </c>
      <c r="M9" s="150">
        <f t="shared" si="3"/>
        <v>43647.375351167626</v>
      </c>
      <c r="N9" s="150">
        <f t="shared" si="4"/>
        <v>13094.212605350287</v>
      </c>
      <c r="O9" s="150">
        <f t="shared" si="5"/>
        <v>31981.476023700008</v>
      </c>
      <c r="P9" s="150">
        <f t="shared" si="6"/>
        <v>17435.875999999997</v>
      </c>
      <c r="Q9" s="149">
        <f t="shared" si="7"/>
        <v>209139.29277863193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VLOOKUP(A10,IN_08_25!$B$8:$E$635,4,FALSE)</f>
        <v>412555416.95466328</v>
      </c>
      <c r="D10" s="157">
        <v>10000</v>
      </c>
      <c r="E10" s="156">
        <v>140</v>
      </c>
      <c r="F10" s="156">
        <f t="shared" ref="F10:F19" si="8">+$D$31</f>
        <v>1616.5694574506529</v>
      </c>
      <c r="G10" s="155">
        <v>0.122</v>
      </c>
      <c r="H10" s="154">
        <f>VLOOKUP(A22,A22:D29,4,FALSE)</f>
        <v>10071.203</v>
      </c>
      <c r="I10" s="154">
        <f>VLOOKUP(A25,A22:D29,4)</f>
        <v>7364.672999999998</v>
      </c>
      <c r="J10" s="152">
        <f t="shared" si="0"/>
        <v>20627.770847733165</v>
      </c>
      <c r="K10" s="151">
        <f t="shared" si="1"/>
        <v>15099.528260540676</v>
      </c>
      <c r="L10" s="151">
        <f t="shared" si="2"/>
        <v>4125.5541700000003</v>
      </c>
      <c r="M10" s="150">
        <f t="shared" si="3"/>
        <v>33947.958606463711</v>
      </c>
      <c r="N10" s="150">
        <f t="shared" si="4"/>
        <v>10184.387581939112</v>
      </c>
      <c r="O10" s="150">
        <f t="shared" si="5"/>
        <v>12376.662508639898</v>
      </c>
      <c r="P10" s="150">
        <f t="shared" si="6"/>
        <v>17435.875999999997</v>
      </c>
      <c r="Q10" s="149">
        <f t="shared" si="7"/>
        <v>113797.73797531656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VLOOKUP(A11,IN_08_25!$B$8:$E$635,4,FALSE)</f>
        <v>1228937006.9474833</v>
      </c>
      <c r="D11" s="157">
        <v>10000</v>
      </c>
      <c r="E11" s="156">
        <v>140</v>
      </c>
      <c r="F11" s="156">
        <f t="shared" si="8"/>
        <v>1616.5694574506529</v>
      </c>
      <c r="G11" s="155">
        <v>0.122</v>
      </c>
      <c r="H11" s="154">
        <f>VLOOKUP(A22,A22:D29,4,FALSE)</f>
        <v>10071.203</v>
      </c>
      <c r="I11" s="154"/>
      <c r="J11" s="152">
        <f t="shared" si="0"/>
        <v>61446.850347374166</v>
      </c>
      <c r="K11" s="151">
        <f t="shared" si="1"/>
        <v>44979.094454277882</v>
      </c>
      <c r="L11" s="151">
        <f t="shared" si="2"/>
        <v>12289.370070000001</v>
      </c>
      <c r="M11" s="150">
        <f t="shared" si="3"/>
        <v>33947.958606463711</v>
      </c>
      <c r="N11" s="150">
        <f t="shared" si="4"/>
        <v>10184.387581939112</v>
      </c>
      <c r="O11" s="150">
        <f t="shared" si="5"/>
        <v>36868.110208424499</v>
      </c>
      <c r="P11" s="150">
        <f t="shared" si="6"/>
        <v>10071.203</v>
      </c>
      <c r="Q11" s="149">
        <f t="shared" si="7"/>
        <v>209786.97426847939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VLOOKUP(A12,IN_08_25!$B$8:$E$635,4,FALSE)</f>
        <v>396618351.19488645</v>
      </c>
      <c r="D12" s="157">
        <v>10000</v>
      </c>
      <c r="E12" s="156">
        <v>70</v>
      </c>
      <c r="F12" s="156">
        <f t="shared" si="8"/>
        <v>1616.5694574506529</v>
      </c>
      <c r="G12" s="155">
        <v>0.122</v>
      </c>
      <c r="H12" s="154">
        <f>VLOOKUP(A22,A22:D29,4,FALSE)</f>
        <v>10071.203</v>
      </c>
      <c r="I12" s="154"/>
      <c r="J12" s="152">
        <f t="shared" si="0"/>
        <v>19830.917559744321</v>
      </c>
      <c r="K12" s="151">
        <f t="shared" si="1"/>
        <v>14516.231653732844</v>
      </c>
      <c r="L12" s="151">
        <f t="shared" si="2"/>
        <v>3966.1835099999998</v>
      </c>
      <c r="M12" s="150">
        <f t="shared" si="3"/>
        <v>16973.979303231856</v>
      </c>
      <c r="N12" s="150">
        <f t="shared" si="4"/>
        <v>5092.1937909695562</v>
      </c>
      <c r="O12" s="150">
        <f t="shared" si="5"/>
        <v>11898.550535846593</v>
      </c>
      <c r="P12" s="150">
        <f t="shared" si="6"/>
        <v>10071.203</v>
      </c>
      <c r="Q12" s="149">
        <f t="shared" si="7"/>
        <v>82349.259353525165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VLOOKUP(A13,IN_08_25!$B$8:$E$635,4,FALSE)</f>
        <v>934882391.17506695</v>
      </c>
      <c r="D13" s="157">
        <v>10000</v>
      </c>
      <c r="E13" s="156">
        <v>120</v>
      </c>
      <c r="F13" s="156">
        <f t="shared" si="8"/>
        <v>1616.5694574506529</v>
      </c>
      <c r="G13" s="155">
        <v>0.122</v>
      </c>
      <c r="H13" s="154">
        <f>VLOOKUP(A22,A22:D29,4,FALSE)</f>
        <v>10071.203</v>
      </c>
      <c r="I13" s="154"/>
      <c r="J13" s="152">
        <f t="shared" si="0"/>
        <v>46744.119558753344</v>
      </c>
      <c r="K13" s="151">
        <f t="shared" si="1"/>
        <v>34216.695517007451</v>
      </c>
      <c r="L13" s="151">
        <f t="shared" si="2"/>
        <v>9348.823910000001</v>
      </c>
      <c r="M13" s="150">
        <f t="shared" si="3"/>
        <v>29098.250234111751</v>
      </c>
      <c r="N13" s="150">
        <f t="shared" si="4"/>
        <v>8729.4750702335241</v>
      </c>
      <c r="O13" s="150">
        <f t="shared" si="5"/>
        <v>28046.471735252006</v>
      </c>
      <c r="P13" s="150">
        <f t="shared" si="6"/>
        <v>10071.203</v>
      </c>
      <c r="Q13" s="149">
        <f t="shared" si="7"/>
        <v>166255.0390253581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VLOOKUP(A14,IN_08_25!$B$8:$E$635,4,FALSE)</f>
        <v>749120921.41046619</v>
      </c>
      <c r="D14" s="157">
        <v>10000</v>
      </c>
      <c r="E14" s="156">
        <v>240</v>
      </c>
      <c r="F14" s="156">
        <f t="shared" si="8"/>
        <v>1616.5694574506529</v>
      </c>
      <c r="G14" s="155">
        <v>0.122</v>
      </c>
      <c r="H14" s="154">
        <f>VLOOKUP(A22,A22:D286,4,FALSE)</f>
        <v>10071.203</v>
      </c>
      <c r="I14" s="154">
        <f>VLOOKUP(A25,A22:D29,4)</f>
        <v>7364.672999999998</v>
      </c>
      <c r="J14" s="152">
        <f t="shared" si="0"/>
        <v>37456.046070523313</v>
      </c>
      <c r="K14" s="151">
        <f t="shared" si="1"/>
        <v>27417.825723623064</v>
      </c>
      <c r="L14" s="151">
        <f t="shared" si="2"/>
        <v>7491.2092149999999</v>
      </c>
      <c r="M14" s="150">
        <f t="shared" si="3"/>
        <v>58196.500468223501</v>
      </c>
      <c r="N14" s="150">
        <f t="shared" si="4"/>
        <v>17458.950140467048</v>
      </c>
      <c r="O14" s="150">
        <f t="shared" si="5"/>
        <v>22473.627642313986</v>
      </c>
      <c r="P14" s="150">
        <f t="shared" si="6"/>
        <v>17435.875999999997</v>
      </c>
      <c r="Q14" s="149">
        <f t="shared" si="7"/>
        <v>187930.03526015091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VLOOKUP(A15,IN_08_25!$B$8:$E$635,4,FALSE)</f>
        <v>967779361.66010571</v>
      </c>
      <c r="D15" s="157">
        <v>10000</v>
      </c>
      <c r="E15" s="156">
        <v>200</v>
      </c>
      <c r="F15" s="156">
        <f t="shared" si="8"/>
        <v>1616.5694574506529</v>
      </c>
      <c r="G15" s="155">
        <v>0.122</v>
      </c>
      <c r="H15" s="154">
        <f>VLOOKUP(A22,A22:D29,4,FALSE)</f>
        <v>10071.203</v>
      </c>
      <c r="I15" s="154"/>
      <c r="J15" s="152">
        <f t="shared" si="0"/>
        <v>48388.968083005282</v>
      </c>
      <c r="K15" s="151">
        <f t="shared" si="1"/>
        <v>35420.724636759864</v>
      </c>
      <c r="L15" s="151">
        <f t="shared" si="2"/>
        <v>9677.7936150000005</v>
      </c>
      <c r="M15" s="150">
        <f t="shared" si="3"/>
        <v>48497.083723519587</v>
      </c>
      <c r="N15" s="150">
        <f t="shared" si="4"/>
        <v>14549.125117055875</v>
      </c>
      <c r="O15" s="150">
        <f t="shared" si="5"/>
        <v>29033.380849803169</v>
      </c>
      <c r="P15" s="150">
        <f t="shared" si="6"/>
        <v>10071.203</v>
      </c>
      <c r="Q15" s="149">
        <f t="shared" si="7"/>
        <v>195638.27902514377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VLOOKUP(A16,IN_08_25!$B$8:$E$635,4,FALSE)</f>
        <v>108710441.1581023</v>
      </c>
      <c r="D16" s="157">
        <v>10000</v>
      </c>
      <c r="E16" s="156">
        <v>200</v>
      </c>
      <c r="F16" s="156">
        <f t="shared" si="8"/>
        <v>1616.5694574506529</v>
      </c>
      <c r="G16" s="155">
        <v>0.122</v>
      </c>
      <c r="H16" s="154">
        <f>VLOOKUP(A22,A22:D29,4,FALSE)</f>
        <v>10071.203</v>
      </c>
      <c r="I16" s="154"/>
      <c r="J16" s="152">
        <f t="shared" si="0"/>
        <v>5435.5220579051156</v>
      </c>
      <c r="K16" s="151">
        <f t="shared" si="1"/>
        <v>3978.8021463865443</v>
      </c>
      <c r="L16" s="151">
        <f t="shared" si="2"/>
        <v>1087.1044099999999</v>
      </c>
      <c r="M16" s="150">
        <f t="shared" si="3"/>
        <v>48497.083723519587</v>
      </c>
      <c r="N16" s="150">
        <f t="shared" si="4"/>
        <v>14549.125117055875</v>
      </c>
      <c r="O16" s="150">
        <f t="shared" si="5"/>
        <v>3261.3132347430692</v>
      </c>
      <c r="P16" s="150">
        <f t="shared" si="6"/>
        <v>10071.203</v>
      </c>
      <c r="Q16" s="149">
        <f t="shared" si="7"/>
        <v>86880.15368961019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VLOOKUP(A17,IN_08_25!$B$8:$E$635,4,FALSE)</f>
        <v>735391687.36024725</v>
      </c>
      <c r="D17" s="157">
        <v>10000</v>
      </c>
      <c r="E17" s="156">
        <v>90</v>
      </c>
      <c r="F17" s="156">
        <f t="shared" si="8"/>
        <v>1616.5694574506529</v>
      </c>
      <c r="G17" s="155">
        <v>0.122</v>
      </c>
      <c r="H17" s="154">
        <f>VLOOKUP(A22,A22:D29,4,FALSE)</f>
        <v>10071.203</v>
      </c>
      <c r="I17" s="154">
        <f>VLOOKUP(A25,A22:D29,4)</f>
        <v>7364.672999999998</v>
      </c>
      <c r="J17" s="152">
        <f t="shared" si="0"/>
        <v>36769.584368012365</v>
      </c>
      <c r="K17" s="151">
        <f t="shared" si="1"/>
        <v>26915.335757385048</v>
      </c>
      <c r="L17" s="151">
        <f t="shared" si="2"/>
        <v>7353.9168749999999</v>
      </c>
      <c r="M17" s="150">
        <f t="shared" si="3"/>
        <v>21823.687675583813</v>
      </c>
      <c r="N17" s="150">
        <f t="shared" si="4"/>
        <v>6547.1063026751435</v>
      </c>
      <c r="O17" s="150">
        <f t="shared" si="5"/>
        <v>22061.750620807419</v>
      </c>
      <c r="P17" s="150">
        <f t="shared" si="6"/>
        <v>17435.875999999997</v>
      </c>
      <c r="Q17" s="149">
        <f t="shared" si="7"/>
        <v>138907.2575994638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VLOOKUP(A18,IN_08_25!$B$8:$E$635,4,FALSE)</f>
        <v>293574104.7429136</v>
      </c>
      <c r="D18" s="163">
        <v>10000</v>
      </c>
      <c r="E18" s="162">
        <v>60</v>
      </c>
      <c r="F18" s="156">
        <f t="shared" si="8"/>
        <v>1616.5694574506529</v>
      </c>
      <c r="G18" s="161">
        <v>0.122</v>
      </c>
      <c r="H18" s="154">
        <f>VLOOKUP(A22,A22:D29,4,FALSE)</f>
        <v>10071.203</v>
      </c>
      <c r="I18" s="154"/>
      <c r="J18" s="152">
        <f t="shared" si="0"/>
        <v>14678.705237145679</v>
      </c>
      <c r="K18" s="151">
        <f t="shared" si="1"/>
        <v>10744.812233590636</v>
      </c>
      <c r="L18" s="151">
        <f t="shared" si="2"/>
        <v>2935.7410449999998</v>
      </c>
      <c r="M18" s="150">
        <f t="shared" si="3"/>
        <v>14549.125117055875</v>
      </c>
      <c r="N18" s="150">
        <f t="shared" si="4"/>
        <v>4364.737535116762</v>
      </c>
      <c r="O18" s="150">
        <f t="shared" si="5"/>
        <v>8807.2231422874065</v>
      </c>
      <c r="P18" s="150">
        <f t="shared" si="6"/>
        <v>10071.203</v>
      </c>
      <c r="Q18" s="149">
        <f t="shared" si="7"/>
        <v>66151.547310196358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VLOOKUP(A19,IN_08_25!$B$8:$E$635,4,FALSE)</f>
        <v>2027177137.7328939</v>
      </c>
      <c r="D19" s="157">
        <v>10000</v>
      </c>
      <c r="E19" s="156">
        <v>240</v>
      </c>
      <c r="F19" s="156">
        <f t="shared" si="8"/>
        <v>1616.5694574506529</v>
      </c>
      <c r="G19" s="155">
        <v>0.122</v>
      </c>
      <c r="H19" s="154">
        <f>VLOOKUP(A22,A22:D29,4,FALSE)</f>
        <v>10071.203</v>
      </c>
      <c r="I19" s="153"/>
      <c r="J19" s="152">
        <f t="shared" si="0"/>
        <v>101358.8568866447</v>
      </c>
      <c r="K19" s="151">
        <f t="shared" si="1"/>
        <v>74194.683241023915</v>
      </c>
      <c r="L19" s="151">
        <f t="shared" si="2"/>
        <v>20271.771375</v>
      </c>
      <c r="M19" s="150">
        <f t="shared" si="3"/>
        <v>58196.500468223501</v>
      </c>
      <c r="N19" s="150">
        <f t="shared" si="4"/>
        <v>17458.950140467048</v>
      </c>
      <c r="O19" s="150">
        <f t="shared" si="5"/>
        <v>60815.314131986815</v>
      </c>
      <c r="P19" s="150">
        <f t="shared" si="6"/>
        <v>10071.203</v>
      </c>
      <c r="Q19" s="149">
        <f t="shared" si="7"/>
        <v>342367.27924334595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VLOOKUP(A22,IN_08_25!$B$8:$E$635,4,FALSE)</f>
        <v>10071.203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VLOOKUP(A23,IN_08_25!$B$8:$E$635,4,FALSE)</f>
        <v>8647.2419999999947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VLOOKUP(A24,IN_08_25!$B$8:$E$635,4,FALSE)</f>
        <v>7991.4840000000122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VLOOKUP(A25,IN_08_25!$B$8:$E$635,4,FALSE)</f>
        <v>7364.672999999998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VLOOKUP(A26,IN_08_25!$B$8:$E$635,4,FALSE)</f>
        <v>8694.3726666666662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VLOOKUP(A27,IN_08_25!$B$8:$E$635,4,FALSE)</f>
        <v>7954.5208999999995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VLOOKUP(A28,IN_08_25!$B$8:$E$635,4,FALSE)</f>
        <v>9179.5290000000005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VLOOKUP(A29,IN_08_25!$B$8:$E$635,4,FALSE)</f>
        <v>10071.203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VLOOKUP(A31,IN_08_25!$B$8:$E$635,4,FALSE)</f>
        <v>1616.5694574506529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09" t="str">
        <f>'PT ORGANISMOS'!A2</f>
        <v>Precios de AGOSTO 2025</v>
      </c>
      <c r="B2" s="309"/>
      <c r="C2" s="309"/>
      <c r="D2" s="309"/>
      <c r="E2" s="309"/>
      <c r="F2" s="309"/>
      <c r="G2" s="309"/>
      <c r="H2" s="212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938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24977.195626000001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VLOOKUP($B10,IN_08_25!$B:$E,4,)</f>
        <v>7954.5208999999995</v>
      </c>
      <c r="G10" s="13">
        <f>F10*E10</f>
        <v>24977.195626000001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31658.993181999998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VLOOKUP($B18,IN_08_25!$B:$E,4,)</f>
        <v>7954.5208999999995</v>
      </c>
      <c r="G18" s="13">
        <f>F18*E18</f>
        <v>31658.993181999998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52818.018775999997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VLOOKUP($B26,IN_08_25!$B:$E,4,)</f>
        <v>7954.5208999999995</v>
      </c>
      <c r="G26" s="13">
        <f>F26*E26</f>
        <v>52818.018775999997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33934.947755902525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VLOOKUP($B34,IN_08_25!$B:$E,4,)</f>
        <v>7954.5208999999995</v>
      </c>
      <c r="G34" s="13">
        <f>F34*E34</f>
        <v>31658.993181999998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VLOOKUP($B36,IN_08_25!$B:$E,4,)</f>
        <v>113797.72869512626</v>
      </c>
      <c r="G36" s="17">
        <f>F36*E36</f>
        <v>2275.9545739025252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21555.802513484607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VLOOKUP($B43,IN_08_25!$B:$E,4,)</f>
        <v>7954.5208999999995</v>
      </c>
      <c r="G43" s="13">
        <f>F43*E43</f>
        <v>15909.041799999999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VLOOKUP($B45,IN_08_25!$B:$E,4,)</f>
        <v>209139.28568461514</v>
      </c>
      <c r="G45" s="17">
        <f>F45*E45</f>
        <v>5646.7607134846085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19378.174508902521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VLOOKUP($B52,IN_08_25!$B:$E,4,)</f>
        <v>7954.5208999999995</v>
      </c>
      <c r="G52" s="13">
        <f>F52*E52</f>
        <v>17102.219934999997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VLOOKUP($B54,IN_08_25!$B:$E,4,)</f>
        <v>113797.72869512626</v>
      </c>
      <c r="G54" s="17">
        <f>F54*E54</f>
        <v>2275.9545739025252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5287.4619319294197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VLOOKUP($B61,IN_08_25!$B:$E,4,)</f>
        <v>7954.5208999999995</v>
      </c>
      <c r="G61" s="13">
        <f>F61*E61</f>
        <v>1304.5414275999999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VLOOKUP($B63,IN_08_25!$B:$E,4,)</f>
        <v>113797.72869512626</v>
      </c>
      <c r="G63" s="17">
        <f>F63*E63</f>
        <v>3982.9205043294196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1962.2846910051453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VLOOKUP($B70,IN_08_25!$B:$E,4,)</f>
        <v>7954.5208999999995</v>
      </c>
      <c r="G70" s="13">
        <f>F70*E70</f>
        <v>397.726045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VLOOKUP($B72,IN_08_25!$B:$E,4,)</f>
        <v>146656.69325947156</v>
      </c>
      <c r="G72" s="13">
        <f>F72*E72</f>
        <v>733.28346629735779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VLOOKUP($B73,IN_08_25!$B:$E,4,)</f>
        <v>166255.03594155755</v>
      </c>
      <c r="G73" s="17">
        <f>F73*E73</f>
        <v>831.27517970778774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09" t="str">
        <f>'PT ORGANISMOS'!A2</f>
        <v>Precios de AGOSTO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922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10416.100820315436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VLOOKUP(B9,IN_08_25!$B:$E,4,)</f>
        <v>582.12109848067644</v>
      </c>
      <c r="G9" s="13">
        <f>F9*E9</f>
        <v>5821.2109848067648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VLOOKUP(B10,IN_08_25!$B:$E,4,)</f>
        <v>20691.453197295665</v>
      </c>
      <c r="G10" s="13">
        <f>F10*E10</f>
        <v>724.20086190534835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VLOOKUP(B11,IN_08_25!$B:$E,4,)</f>
        <v>16698.352423665383</v>
      </c>
      <c r="G11" s="13">
        <f>F11*E11</f>
        <v>500.95057270996148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VLOOKUP(B13,IN_08_25!$B:$E,4,)</f>
        <v>7954.5208999999995</v>
      </c>
      <c r="G13" s="13">
        <f>F13*E13</f>
        <v>3181.80836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VLOOKUP(B15,IN_08_25!$B:$E,4,)</f>
        <v>187930.04089336086</v>
      </c>
      <c r="G15" s="17">
        <f>F15*E15</f>
        <v>187.93004089336085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598253.66070637107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VLOOKUP(B21,IN_08_25!$B:$E,4,)</f>
        <v>4348.6216193392474</v>
      </c>
      <c r="G21" s="13">
        <f>F21*E21</f>
        <v>255611.97878476098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VLOOKUP(B22,IN_08_25!$B:$E,4,)</f>
        <v>582.12109848067644</v>
      </c>
      <c r="G22" s="13">
        <f>F22*E22</f>
        <v>145530.2746201691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VLOOKUP(B23,IN_08_25!$B:$E,4,)</f>
        <v>20691.453197295665</v>
      </c>
      <c r="G23" s="13">
        <f>F23*E23</f>
        <v>14484.017238106964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VLOOKUP(B24,IN_08_25!$B:$E,4,)</f>
        <v>16698.352423665383</v>
      </c>
      <c r="G24" s="13">
        <f>F24*E24</f>
        <v>10019.01145419923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VLOOKUP(B26,IN_08_25!$B:$E,4,)</f>
        <v>7954.5208999999995</v>
      </c>
      <c r="G26" s="13">
        <f>F26*E26</f>
        <v>162272.22635999997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VLOOKUP(B28,IN_08_25!$B:$E,4,)</f>
        <v>187930.04089336086</v>
      </c>
      <c r="G28" s="17">
        <f>F28*E28</f>
        <v>10336.152249134848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747477.16308773938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VLOOKUP(B34,IN_08_25!$B:$E,4,)</f>
        <v>4348.6216193392474</v>
      </c>
      <c r="G34" s="13">
        <f>F34*E34</f>
        <v>315275.06740209542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VLOOKUP(B35,IN_08_25!$B:$E,4,)</f>
        <v>582.12109848067644</v>
      </c>
      <c r="G35" s="13">
        <f>F35*E35</f>
        <v>174636.32954420292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VLOOKUP(B36,IN_08_25!$B:$E,4,)</f>
        <v>20691.453197295665</v>
      </c>
      <c r="G36" s="13">
        <f>F36*E36</f>
        <v>14484.017238106964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VLOOKUP(B37,IN_08_25!$B:$E,4,)</f>
        <v>16698.352423665383</v>
      </c>
      <c r="G37" s="13">
        <f>F37*E37</f>
        <v>10019.01145419923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VLOOKUP(B39,IN_08_25!$B:$E,4,)</f>
        <v>7954.5208999999995</v>
      </c>
      <c r="G39" s="13">
        <f>F39*E39</f>
        <v>222726.58519999997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VLOOKUP(B41,IN_08_25!$B:$E,4,)</f>
        <v>187930.04089336086</v>
      </c>
      <c r="G41" s="17">
        <f>F41*E41</f>
        <v>10336.152249134848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763996.57020037284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VLOOKUP(B47,IN_08_25!$B:$E,4,)</f>
        <v>7461.824325590238</v>
      </c>
      <c r="G47" s="13">
        <f>F47*E47</f>
        <v>360033.02370972896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VLOOKUP(B48,IN_08_25!$B:$E,4,)</f>
        <v>582.12109848067644</v>
      </c>
      <c r="G48" s="13">
        <f>F48*E48</f>
        <v>174636.32954420292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VLOOKUP(B49,IN_08_25!$B:$E,4,)</f>
        <v>20691.453197295665</v>
      </c>
      <c r="G49" s="13">
        <f>F49*E49</f>
        <v>14484.017238106964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VLOOKUP(B50,IN_08_25!$B:$E,4,)</f>
        <v>16698.352423665383</v>
      </c>
      <c r="G50" s="13">
        <f>F50*E50</f>
        <v>10019.01145419923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VLOOKUP(B52,IN_08_25!$B:$E,4,)</f>
        <v>7954.5208999999995</v>
      </c>
      <c r="G52" s="13">
        <f>F52*E52</f>
        <v>194488.03600499997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VLOOKUP(B54,IN_08_25!$B:$E,4,)</f>
        <v>187930.04089336086</v>
      </c>
      <c r="G54" s="17">
        <f>F54*E54</f>
        <v>10336.152249134848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2851562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09" t="str">
        <f>'PT ORGANISMOS'!A2</f>
        <v>Precios de AGOSTO 2025</v>
      </c>
      <c r="C2" s="309"/>
      <c r="D2" s="309"/>
      <c r="E2" s="309"/>
      <c r="F2" s="309"/>
      <c r="G2" s="309"/>
      <c r="H2" s="309"/>
      <c r="I2" s="212"/>
      <c r="J2" s="212"/>
      <c r="K2" s="212"/>
    </row>
    <row r="3" spans="1:11" s="1" customFormat="1" ht="30" customHeight="1" x14ac:dyDescent="0.25">
      <c r="A3" s="26"/>
      <c r="B3" s="342" t="s">
        <v>908</v>
      </c>
      <c r="C3" s="342"/>
      <c r="D3" s="342"/>
      <c r="E3" s="342"/>
      <c r="F3" s="342"/>
      <c r="G3" s="342"/>
      <c r="H3" s="342"/>
    </row>
    <row r="4" spans="1:11" s="1" customFormat="1" ht="26.25" customHeight="1" x14ac:dyDescent="0.25">
      <c r="A4" s="26"/>
      <c r="B4" s="343" t="s">
        <v>927</v>
      </c>
      <c r="C4" s="343"/>
      <c r="D4" s="343"/>
      <c r="E4" s="343"/>
      <c r="F4" s="343"/>
      <c r="G4" s="343"/>
      <c r="H4" s="343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1281036.0458129712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VLOOKUP($B9,IN_08_25!$B:$E,4,)</f>
        <v>4348.6216193392474</v>
      </c>
      <c r="G9" s="13">
        <f>F9*E9</f>
        <v>717522.56719097588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VLOOKUP($B10,IN_08_25!$B:$E,4,)</f>
        <v>582.12109848067644</v>
      </c>
      <c r="G10" s="13">
        <f>F10*E10</f>
        <v>183368.14602141306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VLOOKUP($B11,IN_08_25!$B:$E,4,)</f>
        <v>15436.799387729918</v>
      </c>
      <c r="G11" s="13">
        <f>F11*E11</f>
        <v>39996.747213608222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VLOOKUP($B12,IN_08_25!$B:$E,4,)</f>
        <v>20691.453197295665</v>
      </c>
      <c r="G12" s="13">
        <f>F12*E12</f>
        <v>14484.017238106964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VLOOKUP($B13,IN_08_25!$B:$E,4,)</f>
        <v>16698.352423665383</v>
      </c>
      <c r="G13" s="13">
        <f>F13*E13</f>
        <v>10019.01145419923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VLOOKUP($B15,IN_08_25!$B:$E,4,)</f>
        <v>7954.5208999999995</v>
      </c>
      <c r="G15" s="13">
        <f>F15*E15</f>
        <v>306249.05465000001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VLOOKUP($B17,IN_08_25!$B:$E,4,)</f>
        <v>187930.04089336086</v>
      </c>
      <c r="G17" s="17">
        <f>F17*E17</f>
        <v>9396.5020446680428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1201514.9487785432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VLOOKUP($B23,IN_08_25!$B:$E,4,)</f>
        <v>4348.6216193392474</v>
      </c>
      <c r="G23" s="13">
        <f>F23*E23</f>
        <v>647944.62128154782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VLOOKUP($B24,IN_08_25!$B:$E,4,)</f>
        <v>582.12109848067644</v>
      </c>
      <c r="G24" s="13">
        <f>F24*E24</f>
        <v>183368.14602141306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VLOOKUP($B25,IN_08_25!$B:$E,4,)</f>
        <v>15436.799387729918</v>
      </c>
      <c r="G25" s="13">
        <f>F25*E25</f>
        <v>39996.747213608222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VLOOKUP($B26,IN_08_25!$B:$E,4,)</f>
        <v>20691.453197295665</v>
      </c>
      <c r="G26" s="13">
        <f>F26*E26</f>
        <v>14484.017238106964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VLOOKUP($B27,IN_08_25!$B:$E,4,)</f>
        <v>16698.352423665383</v>
      </c>
      <c r="G27" s="13">
        <f>F27*E27</f>
        <v>10019.01145419923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VLOOKUP($B29,IN_08_25!$B:$E,4,)</f>
        <v>7954.5208999999995</v>
      </c>
      <c r="G29" s="13">
        <f>F29*E29</f>
        <v>296305.90352499997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VLOOKUP($B31,IN_08_25!$B:$E,4,)</f>
        <v>187930.04089336086</v>
      </c>
      <c r="G31" s="17">
        <f>F31*E31</f>
        <v>9396.5020446680428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1117443.3752697359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VLOOKUP($B37,IN_08_25!$B:$E,4,)</f>
        <v>4348.6216193392474</v>
      </c>
      <c r="G37" s="13">
        <f>F37*E37</f>
        <v>574018.05375278066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VLOOKUP($B38,IN_08_25!$B:$E,4,)</f>
        <v>582.12109848067644</v>
      </c>
      <c r="G38" s="13">
        <f>F38*E38</f>
        <v>180457.54052900968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VLOOKUP($B39,IN_08_25!$B:$E,4,)</f>
        <v>15436.799387729918</v>
      </c>
      <c r="G39" s="13">
        <f>F39*E39</f>
        <v>29978.2644109715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VLOOKUP($B40,IN_08_25!$B:$E,4,)</f>
        <v>20691.453197295665</v>
      </c>
      <c r="G40" s="13">
        <f>F40*E40</f>
        <v>14484.017238106964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VLOOKUP($B41,IN_08_25!$B:$E,4,)</f>
        <v>16698.352423665383</v>
      </c>
      <c r="G41" s="13">
        <f>F41*E41</f>
        <v>10019.01145419923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VLOOKUP($B43,IN_08_25!$B:$E,4,)</f>
        <v>7954.5208999999995</v>
      </c>
      <c r="G43" s="13">
        <f>F43*E43</f>
        <v>299089.98583999998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VLOOKUP($B45,IN_08_25!$B:$E,4,)</f>
        <v>187930.04089336086</v>
      </c>
      <c r="G45" s="17">
        <f>F45*E45</f>
        <v>9396.5020446680428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1175881.7400406327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VLOOKUP($B51,IN_08_25!$B:$E,4,)</f>
        <v>4348.6216193392474</v>
      </c>
      <c r="G51" s="13">
        <f>F51*E51</f>
        <v>582715.29699145921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VLOOKUP($B52,IN_08_25!$B:$E,4,)</f>
        <v>582.12109848067644</v>
      </c>
      <c r="G52" s="13">
        <f>F52*E52</f>
        <v>180457.54052900968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VLOOKUP($B53,IN_08_25!$B:$E,4,)</f>
        <v>15436.799387729918</v>
      </c>
      <c r="G53" s="13">
        <f>F53*E53</f>
        <v>46310.398163189755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VLOOKUP($B54,IN_08_25!$B:$E,4,)</f>
        <v>20691.453197295665</v>
      </c>
      <c r="G54" s="13">
        <f>F54*E54</f>
        <v>14484.017238106964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VLOOKUP($B55,IN_08_25!$B:$E,4,)</f>
        <v>16698.352423665383</v>
      </c>
      <c r="G55" s="13">
        <f>F55*E55</f>
        <v>10019.01145419923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VLOOKUP($B57,IN_08_25!$B:$E,4,)</f>
        <v>7954.5208999999995</v>
      </c>
      <c r="G57" s="13">
        <f>F57*E57</f>
        <v>332498.97361999995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VLOOKUP($B59,IN_08_25!$B:$E,4,)</f>
        <v>187930.04089336086</v>
      </c>
      <c r="G59" s="17">
        <f>F59*E59</f>
        <v>9396.5020446680428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849911.85030133452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VLOOKUP($B65,IN_08_25!$B:$E,4,)</f>
        <v>4348.6216193392474</v>
      </c>
      <c r="G65" s="13">
        <f>F65*E65</f>
        <v>342380.02595543698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VLOOKUP($B66,IN_08_25!$B:$E,4,)</f>
        <v>582.12109848067644</v>
      </c>
      <c r="G66" s="13">
        <f>F66*E66</f>
        <v>180457.54052900968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VLOOKUP($B67,IN_08_25!$B:$E,4,)</f>
        <v>15436.799387729918</v>
      </c>
      <c r="G67" s="13">
        <f>F67*E67</f>
        <v>52948.221899913617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VLOOKUP($B68,IN_08_25!$B:$E,4,)</f>
        <v>20691.453197295665</v>
      </c>
      <c r="G68" s="13">
        <f>F68*E68</f>
        <v>14484.017238106964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VLOOKUP($B69,IN_08_25!$B:$E,4,)</f>
        <v>16698.352423665383</v>
      </c>
      <c r="G69" s="13">
        <f>F69*E69</f>
        <v>10019.01145419923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VLOOKUP($B71,IN_08_25!$B:$E,4,)</f>
        <v>7954.5208999999995</v>
      </c>
      <c r="G71" s="13">
        <f>F71*E71</f>
        <v>240226.53117999999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VLOOKUP($B73,IN_08_25!$B:$E,4,)</f>
        <v>187930.04089336086</v>
      </c>
      <c r="G73" s="17">
        <f>F73*E73</f>
        <v>9396.5020446680428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87710.562335565628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VLOOKUP($B79,IN_08_25!$B:$E,4,)</f>
        <v>7461.824325590238</v>
      </c>
      <c r="G79" s="13">
        <f t="shared" ref="G79:G85" si="0">F79*E79</f>
        <v>9551.1351367555053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VLOOKUP($B80,IN_08_25!$B:$E,4,)</f>
        <v>1223.123799170962</v>
      </c>
      <c r="G80" s="13">
        <f t="shared" si="0"/>
        <v>9784.990393367696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VLOOKUP($B81,IN_08_25!$B:$E,4,)</f>
        <v>2600.646832271379</v>
      </c>
      <c r="G81" s="13">
        <f t="shared" si="0"/>
        <v>5461.3583477698958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VLOOKUP($B82,IN_08_25!$B:$E,4,)</f>
        <v>582.12109848067644</v>
      </c>
      <c r="G82" s="13">
        <f t="shared" si="0"/>
        <v>11642.42196961353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VLOOKUP($B83,IN_08_25!$B:$E,4,)</f>
        <v>15436.799387729918</v>
      </c>
      <c r="G83" s="13">
        <f t="shared" si="0"/>
        <v>13460.889066100488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VLOOKUP($B84,IN_08_25!$B:$E,4,)</f>
        <v>20691.453197295665</v>
      </c>
      <c r="G84" s="13">
        <f t="shared" si="0"/>
        <v>682.81795551075697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VLOOKUP($B85,IN_08_25!$B:$E,4,)</f>
        <v>16698.352423665383</v>
      </c>
      <c r="G85" s="13">
        <f t="shared" si="0"/>
        <v>551.04562998095764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VLOOKUP($B87,IN_08_25!$B:$E,4,)</f>
        <v>7954.5208999999995</v>
      </c>
      <c r="G87" s="13">
        <f>F87*E87</f>
        <v>35636.253632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VLOOKUP($B89,IN_08_25!$B:$E,4,)</f>
        <v>187930.04089336086</v>
      </c>
      <c r="G89" s="17">
        <f>F89*E89</f>
        <v>939.65020446680433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925873.96113044326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VLOOKUP($B95,IN_08_25!$B:$E,4,)</f>
        <v>4348.6216193392474</v>
      </c>
      <c r="G95" s="13">
        <f t="shared" ref="G95:G100" si="1">F95*E95</f>
        <v>64968.406992928358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VLOOKUP($B96,IN_08_25!$B:$E,4,)</f>
        <v>7461.824325590238</v>
      </c>
      <c r="G96" s="13">
        <f t="shared" si="1"/>
        <v>391745.7770934875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VLOOKUP($B97,IN_08_25!$B:$E,4,)</f>
        <v>582.12109848067644</v>
      </c>
      <c r="G97" s="13">
        <f t="shared" si="1"/>
        <v>183368.14602141306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VLOOKUP($B98,IN_08_25!$B:$E,4,)</f>
        <v>20691.453197295665</v>
      </c>
      <c r="G98" s="13">
        <f t="shared" si="1"/>
        <v>14484.017238106964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VLOOKUP($B99,IN_08_25!$B:$E,4,)</f>
        <v>4004.9768234562293</v>
      </c>
      <c r="G99" s="13">
        <f t="shared" si="1"/>
        <v>13256.473285640119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VLOOKUP($B100,IN_08_25!$B:$E,4,)</f>
        <v>16698.352423665383</v>
      </c>
      <c r="G100" s="13">
        <f t="shared" si="1"/>
        <v>10019.01145419923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VLOOKUP($B102,IN_08_25!$B:$E,4,)</f>
        <v>7954.5208999999995</v>
      </c>
      <c r="G102" s="13">
        <f>F102*E102</f>
        <v>238635.62699999998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VLOOKUP($B104,IN_08_25!$B:$E,4,)</f>
        <v>187930.04089336086</v>
      </c>
      <c r="G104" s="17">
        <f>F104*E104</f>
        <v>9396.5020446680428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1052302.2551509673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VLOOKUP($B110,IN_08_25!$B:$E,4,)</f>
        <v>4348.6216193392474</v>
      </c>
      <c r="G110" s="13">
        <f>F110*E110</f>
        <v>528792.3889116525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VLOOKUP($B111,IN_08_25!$B:$E,4,)</f>
        <v>582.12109848067644</v>
      </c>
      <c r="G111" s="13">
        <f>F111*E111</f>
        <v>180457.54052900968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VLOOKUP($B112,IN_08_25!$B:$E,4,)</f>
        <v>17951.998596396246</v>
      </c>
      <c r="G112" s="13">
        <f>F112*E112</f>
        <v>61575.355185639128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VLOOKUP($B113,IN_08_25!$B:$E,4,)</f>
        <v>20691.453197295665</v>
      </c>
      <c r="G113" s="13">
        <f>F113*E113</f>
        <v>18829.222409539056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VLOOKUP($B114,IN_08_25!$B:$E,4,)</f>
        <v>16698.352423665383</v>
      </c>
      <c r="G114" s="13">
        <f>F114*E114</f>
        <v>13024.714890458999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VLOOKUP($B116,IN_08_25!$B:$E,4,)</f>
        <v>7954.5208999999995</v>
      </c>
      <c r="G116" s="13">
        <f>F116*E116</f>
        <v>240226.53117999999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VLOOKUP($B118,IN_08_25!$B:$E,4,)</f>
        <v>187930.04089336086</v>
      </c>
      <c r="G118" s="17">
        <f>F118*E118</f>
        <v>9396.5020446680428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1189296.6650707903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VLOOKUP($B124,IN_08_25!$B:$E,4,)</f>
        <v>4348.6216193392474</v>
      </c>
      <c r="G124" s="13">
        <f>F124*E124</f>
        <v>640986.82669060514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VLOOKUP($B125,IN_08_25!$B:$E,4,)</f>
        <v>582.12109848067644</v>
      </c>
      <c r="G125" s="13">
        <f>F125*E125</f>
        <v>180457.54052900968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VLOOKUP($B126,IN_08_25!$B:$E,4,)</f>
        <v>17951.998596396246</v>
      </c>
      <c r="G126" s="13">
        <f>F126*E126</f>
        <v>34862.781274201508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VLOOKUP($B127,IN_08_25!$B:$E,4,)</f>
        <v>20691.453197295665</v>
      </c>
      <c r="G127" s="13">
        <f>F127*E127</f>
        <v>14484.017238106964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VLOOKUP($B128,IN_08_25!$B:$E,4,)</f>
        <v>16698.352423665383</v>
      </c>
      <c r="G128" s="13">
        <f>F128*E128</f>
        <v>10019.01145419923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VLOOKUP($B130,IN_08_25!$B:$E,4,)</f>
        <v>7954.5208999999995</v>
      </c>
      <c r="G130" s="13">
        <f>F130*E130</f>
        <v>299089.98583999998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VLOOKUP($B132,IN_08_25!$B:$E,4,)</f>
        <v>187930.04089336086</v>
      </c>
      <c r="G132" s="17">
        <f>F132*E132</f>
        <v>9396.5020446680428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1501563.789233597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VLOOKUP($B138,IN_08_25!$B:$E,4,)</f>
        <v>4348.6216193392474</v>
      </c>
      <c r="G138" s="13">
        <f>F138*E138</f>
        <v>941476.58058694704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VLOOKUP($B139,IN_08_25!$B:$E,4,)</f>
        <v>582.12109848067644</v>
      </c>
      <c r="G139" s="13">
        <f>F139*E139</f>
        <v>183368.14602141306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VLOOKUP($B140,IN_08_25!$B:$E,4,)</f>
        <v>17951.998596396246</v>
      </c>
      <c r="G140" s="13">
        <f>F140*E140</f>
        <v>46513.62836326268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VLOOKUP($B141,IN_08_25!$B:$E,4,)</f>
        <v>20691.453197295665</v>
      </c>
      <c r="G141" s="13">
        <f>F141*E141</f>
        <v>14484.017238106964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VLOOKUP($B142,IN_08_25!$B:$E,4,)</f>
        <v>16698.352423665383</v>
      </c>
      <c r="G142" s="13">
        <f>F142*E142</f>
        <v>10019.01145419923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VLOOKUP($B144,IN_08_25!$B:$E,4,)</f>
        <v>7954.5208999999995</v>
      </c>
      <c r="G144" s="13">
        <f>F144*E144</f>
        <v>296305.90352499997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VLOOKUP($B146,IN_08_25!$B:$E,4,)</f>
        <v>187930.04089336086</v>
      </c>
      <c r="G146" s="17">
        <f>F146*E146</f>
        <v>9396.5020446680428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IN_08_25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IN_08_25!Títulos_a_imprimir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2025-09-30T13:20:22Z</cp:lastPrinted>
  <dcterms:created xsi:type="dcterms:W3CDTF">2013-06-29T12:58:03Z</dcterms:created>
  <dcterms:modified xsi:type="dcterms:W3CDTF">2025-09-30T14:45:51Z</dcterms:modified>
</cp:coreProperties>
</file>