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 tabRatio="890"/>
  </bookViews>
  <sheets>
    <sheet name="IN_04_26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</externalReferences>
  <definedNames>
    <definedName name="_xlnm._FilterDatabase" localSheetId="0" hidden="1">IN_04_26!$B$7:$E$7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IN_04_26!$5:$6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7" i="35" l="1"/>
  <c r="A2" i="1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R46" i="26" s="1"/>
  <c r="P45" i="26"/>
  <c r="P41" i="26"/>
  <c r="R41" i="26" s="1"/>
  <c r="P40" i="26"/>
  <c r="P39" i="26"/>
  <c r="P38" i="26"/>
  <c r="R38" i="26" s="1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R28" i="26" s="1"/>
  <c r="P27" i="26"/>
  <c r="R27" i="26" s="1"/>
  <c r="P26" i="26"/>
  <c r="P25" i="26"/>
  <c r="R25" i="26" s="1"/>
  <c r="P24" i="26"/>
  <c r="P23" i="26"/>
  <c r="P22" i="26"/>
  <c r="R22" i="26" s="1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R12" i="26" s="1"/>
  <c r="P11" i="26"/>
  <c r="R11" i="26" s="1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4" i="26"/>
  <c r="R15" i="26"/>
  <c r="R16" i="26"/>
  <c r="R18" i="26"/>
  <c r="R19" i="26"/>
  <c r="R20" i="26"/>
  <c r="R23" i="26"/>
  <c r="R24" i="26"/>
  <c r="R26" i="26"/>
  <c r="R30" i="26"/>
  <c r="R31" i="26"/>
  <c r="R32" i="26"/>
  <c r="R34" i="26"/>
  <c r="R35" i="26"/>
  <c r="R36" i="26"/>
  <c r="R39" i="26"/>
  <c r="R40" i="26"/>
  <c r="R45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7" i="38" l="1"/>
  <c r="G95" i="38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96" i="38" l="1"/>
  <c r="G107" i="38"/>
  <c r="G81" i="38"/>
  <c r="G87" i="38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572" i="2" l="1"/>
  <c r="F367" i="2"/>
  <c r="F782" i="2"/>
  <c r="F803" i="2"/>
  <c r="F805" i="2"/>
  <c r="F788" i="2"/>
  <c r="F733" i="2"/>
  <c r="F763" i="2"/>
  <c r="F735" i="2"/>
  <c r="F199" i="2"/>
  <c r="F213" i="2"/>
  <c r="F76" i="2"/>
  <c r="F56" i="2" l="1"/>
  <c r="F27" i="12"/>
  <c r="G27" i="12" s="1"/>
  <c r="F12" i="12"/>
  <c r="G12" i="12" s="1"/>
  <c r="F369" i="2"/>
  <c r="F46" i="21"/>
  <c r="G46" i="21" s="1"/>
  <c r="F626" i="2"/>
  <c r="F38" i="2"/>
  <c r="F37" i="2"/>
  <c r="F36" i="2"/>
  <c r="F468" i="2"/>
  <c r="F29" i="2"/>
  <c r="F28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649" i="2"/>
  <c r="F648" i="2"/>
  <c r="F779" i="2"/>
  <c r="F822" i="2"/>
  <c r="F443" i="2"/>
  <c r="F442" i="2"/>
  <c r="F439" i="2"/>
  <c r="F438" i="2"/>
  <c r="F437" i="2"/>
  <c r="F436" i="2"/>
  <c r="F435" i="2"/>
  <c r="F33" i="2"/>
  <c r="F169" i="2"/>
  <c r="F165" i="2"/>
  <c r="F168" i="2"/>
  <c r="F167" i="2"/>
  <c r="F187" i="2"/>
  <c r="F219" i="2"/>
  <c r="F195" i="2"/>
  <c r="F194" i="2"/>
  <c r="F193" i="2"/>
  <c r="F191" i="2"/>
  <c r="F21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1" i="23"/>
  <c r="G61" i="23" s="1"/>
  <c r="F501" i="2"/>
  <c r="F434" i="2"/>
  <c r="F26" i="21"/>
  <c r="G26" i="21" s="1"/>
  <c r="F9" i="21"/>
  <c r="G9" i="21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03" i="2"/>
  <c r="F77" i="23"/>
  <c r="G77" i="23" s="1"/>
  <c r="F12" i="17"/>
  <c r="G12" i="17" s="1"/>
  <c r="F43" i="17"/>
  <c r="G43" i="17" s="1"/>
  <c r="F27" i="17"/>
  <c r="G27" i="17" s="1"/>
  <c r="F205" i="2"/>
  <c r="F504" i="2"/>
  <c r="F63" i="23"/>
  <c r="G63" i="23" s="1"/>
  <c r="F515" i="2"/>
  <c r="F60" i="23"/>
  <c r="G60" i="23" s="1"/>
  <c r="F441" i="2"/>
  <c r="F10" i="21"/>
  <c r="G10" i="21" s="1"/>
  <c r="F27" i="21"/>
  <c r="G27" i="21" s="1"/>
  <c r="F24" i="17"/>
  <c r="G24" i="17" s="1"/>
  <c r="F10" i="17"/>
  <c r="G10" i="17" s="1"/>
  <c r="F177" i="2"/>
  <c r="F40" i="17"/>
  <c r="G40" i="17" s="1"/>
  <c r="G112" i="38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G60" i="38"/>
  <c r="F11" i="17"/>
  <c r="G11" i="17" s="1"/>
  <c r="F42" i="17"/>
  <c r="G42" i="17" s="1"/>
  <c r="F26" i="17"/>
  <c r="G26" i="17" s="1"/>
  <c r="F212" i="2"/>
  <c r="L12" i="26" l="1"/>
  <c r="F764" i="2"/>
  <c r="G83" i="38"/>
  <c r="G84" i="38"/>
  <c r="G88" i="38"/>
  <c r="G86" i="38"/>
  <c r="G85" i="38"/>
  <c r="F765" i="2"/>
  <c r="L13" i="26"/>
  <c r="G51" i="38"/>
  <c r="F833" i="2"/>
  <c r="F830" i="2" l="1"/>
  <c r="C15" i="36"/>
  <c r="C19" i="36" l="1"/>
  <c r="F831" i="2"/>
  <c r="L15" i="36"/>
  <c r="J15" i="36"/>
  <c r="O15" i="36" s="1"/>
  <c r="K15" i="36"/>
  <c r="L19" i="36" l="1"/>
  <c r="K19" i="36"/>
  <c r="J19" i="36"/>
  <c r="O19" i="36" s="1"/>
  <c r="Q15" i="36"/>
  <c r="Q19" i="36" l="1"/>
  <c r="F140" i="2" l="1"/>
  <c r="F21" i="2"/>
  <c r="F138" i="2"/>
  <c r="F24" i="2"/>
  <c r="F32" i="2"/>
  <c r="F31" i="2"/>
  <c r="F139" i="2"/>
  <c r="F607" i="2"/>
  <c r="F484" i="2"/>
  <c r="F112" i="2"/>
  <c r="F113" i="2"/>
  <c r="F49" i="2"/>
  <c r="F14" i="2"/>
  <c r="F50" i="2"/>
  <c r="F143" i="2"/>
  <c r="F142" i="2"/>
  <c r="F15" i="2"/>
  <c r="F20" i="2"/>
  <c r="F51" i="2"/>
  <c r="F125" i="2"/>
  <c r="F525" i="2" l="1"/>
  <c r="F40" i="23"/>
  <c r="G40" i="23" s="1"/>
  <c r="F54" i="2"/>
  <c r="F96" i="11"/>
  <c r="G96" i="11" s="1"/>
  <c r="F141" i="2"/>
  <c r="F66" i="20"/>
  <c r="G66" i="20" s="1"/>
  <c r="F9" i="20"/>
  <c r="G9" i="20" s="1"/>
  <c r="F26" i="2"/>
  <c r="F34" i="20"/>
  <c r="G34" i="20" s="1"/>
  <c r="F53" i="2"/>
  <c r="F79" i="6"/>
  <c r="G79" i="6" s="1"/>
  <c r="F47" i="5"/>
  <c r="G47" i="5" s="1"/>
  <c r="F96" i="6"/>
  <c r="G96" i="6" s="1"/>
  <c r="F107" i="10"/>
  <c r="G107" i="10" s="1"/>
  <c r="F62" i="23"/>
  <c r="G62" i="23" s="1"/>
  <c r="F496" i="2"/>
  <c r="F33" i="20"/>
  <c r="G33" i="20" s="1"/>
  <c r="F30" i="2"/>
  <c r="F489" i="2"/>
  <c r="F37" i="23"/>
  <c r="G37" i="23" s="1"/>
  <c r="F491" i="2"/>
  <c r="F75" i="23"/>
  <c r="G75" i="23" s="1"/>
  <c r="F97" i="11"/>
  <c r="G97" i="11" s="1"/>
  <c r="F111" i="2"/>
  <c r="F81" i="6"/>
  <c r="G81" i="6" s="1"/>
  <c r="F36" i="20"/>
  <c r="G36" i="20" s="1"/>
  <c r="F44" i="2"/>
  <c r="F179" i="2"/>
  <c r="F178" i="2"/>
  <c r="F42" i="2"/>
  <c r="F16" i="2"/>
  <c r="F58" i="2"/>
  <c r="F40" i="2"/>
  <c r="F174" i="2"/>
  <c r="F202" i="2"/>
  <c r="F201" i="2"/>
  <c r="F548" i="2"/>
  <c r="F559" i="2"/>
  <c r="F581" i="2"/>
  <c r="F579" i="2"/>
  <c r="F561" i="2"/>
  <c r="F216" i="2"/>
  <c r="F130" i="2"/>
  <c r="F129" i="2"/>
  <c r="F670" i="2"/>
  <c r="F669" i="2"/>
  <c r="F694" i="2"/>
  <c r="F154" i="2"/>
  <c r="F153" i="2"/>
  <c r="F149" i="2"/>
  <c r="F682" i="2" l="1"/>
  <c r="F73" i="10"/>
  <c r="G73" i="10" s="1"/>
  <c r="F38" i="17"/>
  <c r="G38" i="17" s="1"/>
  <c r="F215" i="2"/>
  <c r="G63" i="20"/>
  <c r="G104" i="38"/>
  <c r="F684" i="2"/>
  <c r="F59" i="10"/>
  <c r="G59" i="10" s="1"/>
  <c r="F681" i="2"/>
  <c r="F81" i="11"/>
  <c r="G81" i="11" s="1"/>
  <c r="F15" i="23"/>
  <c r="G15" i="23" s="1"/>
  <c r="F512" i="2"/>
  <c r="F76" i="23"/>
  <c r="G76" i="23" s="1"/>
  <c r="G119" i="38" s="1"/>
  <c r="F511" i="2"/>
  <c r="G50" i="38"/>
  <c r="F686" i="2"/>
  <c r="F49" i="10"/>
  <c r="G49" i="10" s="1"/>
  <c r="F41" i="2"/>
  <c r="F35" i="20"/>
  <c r="G35" i="20" s="1"/>
  <c r="G101" i="38" s="1"/>
  <c r="G16" i="38"/>
  <c r="F741" i="2"/>
  <c r="L10" i="26"/>
  <c r="G22" i="38"/>
  <c r="F11" i="23"/>
  <c r="G11" i="23" s="1"/>
  <c r="F506" i="2"/>
  <c r="F36" i="23"/>
  <c r="G36" i="23" s="1"/>
  <c r="F20" i="23"/>
  <c r="G20" i="23" s="1"/>
  <c r="F498" i="2"/>
  <c r="F509" i="2"/>
  <c r="F12" i="23"/>
  <c r="G12" i="23" s="1"/>
  <c r="L8" i="27"/>
  <c r="F841" i="2"/>
  <c r="F99" i="6"/>
  <c r="G99" i="6" s="1"/>
  <c r="F107" i="11"/>
  <c r="G107" i="11" s="1"/>
  <c r="F51" i="11"/>
  <c r="G51" i="11" s="1"/>
  <c r="F147" i="2"/>
  <c r="F40" i="11"/>
  <c r="G40" i="11" s="1"/>
  <c r="F35" i="23"/>
  <c r="G35" i="23" s="1"/>
  <c r="F507" i="2"/>
  <c r="G99" i="38"/>
  <c r="G6" i="20"/>
  <c r="F55" i="23"/>
  <c r="G55" i="23" s="1"/>
  <c r="F499" i="2"/>
  <c r="F203" i="2"/>
  <c r="F25" i="17"/>
  <c r="G25" i="17" s="1"/>
  <c r="F173" i="2"/>
  <c r="F39" i="17"/>
  <c r="G39" i="17" s="1"/>
  <c r="F742" i="2"/>
  <c r="L11" i="26"/>
  <c r="F128" i="29" l="1"/>
  <c r="I227" i="1"/>
  <c r="G56" i="38"/>
  <c r="G46" i="38"/>
  <c r="G53" i="38"/>
  <c r="G45" i="38"/>
  <c r="S39" i="26"/>
  <c r="W39" i="26" s="1"/>
  <c r="S24" i="26"/>
  <c r="W24" i="26" s="1"/>
  <c r="S36" i="26"/>
  <c r="W36" i="26" s="1"/>
  <c r="S42" i="26"/>
  <c r="W42" i="26" s="1"/>
  <c r="S31" i="26"/>
  <c r="W31" i="26" s="1"/>
  <c r="S26" i="26"/>
  <c r="W26" i="26" s="1"/>
  <c r="S32" i="26"/>
  <c r="W32" i="26" s="1"/>
  <c r="S27" i="26"/>
  <c r="W27" i="26" s="1"/>
  <c r="S46" i="26"/>
  <c r="S37" i="26"/>
  <c r="W37" i="26" s="1"/>
  <c r="S33" i="26"/>
  <c r="W33" i="26" s="1"/>
  <c r="S30" i="26"/>
  <c r="W30" i="26" s="1"/>
  <c r="S41" i="26"/>
  <c r="W41" i="26" s="1"/>
  <c r="S38" i="26"/>
  <c r="W38" i="26" s="1"/>
  <c r="S47" i="26"/>
  <c r="W47" i="26" s="1"/>
  <c r="S45" i="26"/>
  <c r="W45" i="26" s="1"/>
  <c r="S43" i="26"/>
  <c r="W43" i="26" s="1"/>
  <c r="S34" i="26"/>
  <c r="W34" i="26" s="1"/>
  <c r="S29" i="26"/>
  <c r="W29" i="26" s="1"/>
  <c r="S25" i="26"/>
  <c r="W25" i="26" s="1"/>
  <c r="S44" i="26"/>
  <c r="W44" i="26" s="1"/>
  <c r="S35" i="26"/>
  <c r="W35" i="26" s="1"/>
  <c r="S40" i="26"/>
  <c r="W40" i="26" s="1"/>
  <c r="S28" i="26"/>
  <c r="W28" i="26" s="1"/>
  <c r="T46" i="26"/>
  <c r="T38" i="26"/>
  <c r="Z38" i="26" s="1"/>
  <c r="AA38" i="26" s="1"/>
  <c r="S22" i="26"/>
  <c r="T20" i="26"/>
  <c r="T29" i="26"/>
  <c r="S15" i="26"/>
  <c r="T47" i="26"/>
  <c r="T27" i="26"/>
  <c r="T28" i="26"/>
  <c r="T23" i="26"/>
  <c r="S23" i="26"/>
  <c r="W23" i="26" s="1"/>
  <c r="S17" i="26"/>
  <c r="T21" i="26"/>
  <c r="T30" i="26"/>
  <c r="S18" i="26"/>
  <c r="T16" i="26"/>
  <c r="T15" i="26"/>
  <c r="T33" i="26"/>
  <c r="T37" i="26"/>
  <c r="T22" i="26"/>
  <c r="T35" i="26"/>
  <c r="T24" i="26"/>
  <c r="T25" i="26"/>
  <c r="T32" i="26"/>
  <c r="T19" i="26"/>
  <c r="T42" i="26"/>
  <c r="S20" i="26"/>
  <c r="T41" i="26"/>
  <c r="Z41" i="26" s="1"/>
  <c r="AA41" i="26" s="1"/>
  <c r="T36" i="26"/>
  <c r="T18" i="26"/>
  <c r="T34" i="26"/>
  <c r="S21" i="26"/>
  <c r="T44" i="26"/>
  <c r="Z44" i="26" s="1"/>
  <c r="AA44" i="26" s="1"/>
  <c r="T45" i="26"/>
  <c r="T40" i="26"/>
  <c r="T17" i="26"/>
  <c r="S16" i="26"/>
  <c r="T43" i="26"/>
  <c r="T39" i="26"/>
  <c r="T31" i="26"/>
  <c r="T26" i="26"/>
  <c r="S19" i="26"/>
  <c r="F104" i="38"/>
  <c r="I173" i="1"/>
  <c r="F104" i="29"/>
  <c r="G54" i="38"/>
  <c r="F56" i="23"/>
  <c r="G56" i="23" s="1"/>
  <c r="F517" i="2"/>
  <c r="F38" i="23"/>
  <c r="G38" i="23" s="1"/>
  <c r="G117" i="38" s="1"/>
  <c r="G58" i="38"/>
  <c r="F99" i="29"/>
  <c r="I168" i="1"/>
  <c r="F99" i="38"/>
  <c r="G89" i="38"/>
  <c r="G90" i="38"/>
  <c r="T12" i="26"/>
  <c r="T11" i="26"/>
  <c r="S6" i="26"/>
  <c r="S9" i="26"/>
  <c r="S11" i="26"/>
  <c r="S12" i="26"/>
  <c r="T14" i="26"/>
  <c r="T6" i="26"/>
  <c r="T13" i="26"/>
  <c r="T9" i="26"/>
  <c r="T7" i="26"/>
  <c r="S8" i="26"/>
  <c r="T10" i="26"/>
  <c r="T8" i="26"/>
  <c r="S13" i="26"/>
  <c r="S14" i="26"/>
  <c r="S7" i="26"/>
  <c r="S10" i="26"/>
  <c r="G47" i="38"/>
  <c r="Z36" i="26" l="1"/>
  <c r="AA36" i="26" s="1"/>
  <c r="G144" i="29" s="1"/>
  <c r="Z45" i="26"/>
  <c r="AA45" i="26" s="1"/>
  <c r="G153" i="29" s="1"/>
  <c r="Z34" i="26"/>
  <c r="AA34" i="26" s="1"/>
  <c r="G142" i="29" s="1"/>
  <c r="Z47" i="26"/>
  <c r="AA47" i="26" s="1"/>
  <c r="I45" i="26" s="1"/>
  <c r="Z39" i="26"/>
  <c r="AA39" i="26" s="1"/>
  <c r="G244" i="1" s="1"/>
  <c r="Z23" i="26"/>
  <c r="AA23" i="26" s="1"/>
  <c r="E152" i="29" s="1"/>
  <c r="Z26" i="26"/>
  <c r="AA26" i="26" s="1"/>
  <c r="E155" i="29" s="1"/>
  <c r="Z31" i="26"/>
  <c r="AA31" i="26" s="1"/>
  <c r="I29" i="26" s="1"/>
  <c r="Z32" i="26"/>
  <c r="AA32" i="26" s="1"/>
  <c r="I30" i="26" s="1"/>
  <c r="Z27" i="26"/>
  <c r="AA27" i="26" s="1"/>
  <c r="G135" i="29" s="1"/>
  <c r="Z25" i="26"/>
  <c r="AA25" i="26" s="1"/>
  <c r="D251" i="1" s="1"/>
  <c r="Z24" i="26"/>
  <c r="AA24" i="26" s="1"/>
  <c r="D250" i="1" s="1"/>
  <c r="Z42" i="26"/>
  <c r="AA42" i="26" s="1"/>
  <c r="G247" i="1" s="1"/>
  <c r="Z40" i="26"/>
  <c r="AA40" i="26" s="1"/>
  <c r="G148" i="29" s="1"/>
  <c r="W17" i="26"/>
  <c r="Z17" i="26" s="1"/>
  <c r="AA17" i="26" s="1"/>
  <c r="F518" i="2"/>
  <c r="F58" i="23"/>
  <c r="G58" i="23" s="1"/>
  <c r="G118" i="38" s="1"/>
  <c r="G249" i="1"/>
  <c r="G152" i="29"/>
  <c r="I42" i="26"/>
  <c r="Z35" i="26"/>
  <c r="AA35" i="26" s="1"/>
  <c r="Z28" i="26"/>
  <c r="AA28" i="26" s="1"/>
  <c r="W46" i="26"/>
  <c r="Z46" i="26" s="1"/>
  <c r="AA46" i="26" s="1"/>
  <c r="W21" i="26"/>
  <c r="Z21" i="26" s="1"/>
  <c r="AA21" i="26" s="1"/>
  <c r="W8" i="26"/>
  <c r="Z8" i="26" s="1"/>
  <c r="AA8" i="26" s="1"/>
  <c r="Z37" i="26"/>
  <c r="AA37" i="26" s="1"/>
  <c r="W12" i="26"/>
  <c r="Z12" i="26" s="1"/>
  <c r="AA12" i="26" s="1"/>
  <c r="W11" i="26"/>
  <c r="Z11" i="26" s="1"/>
  <c r="AA11" i="26" s="1"/>
  <c r="W14" i="26"/>
  <c r="Z14" i="26" s="1"/>
  <c r="AA14" i="26" s="1"/>
  <c r="W9" i="26"/>
  <c r="Z9" i="26" s="1"/>
  <c r="AA9" i="26" s="1"/>
  <c r="W19" i="26"/>
  <c r="Z19" i="26" s="1"/>
  <c r="AA19" i="26" s="1"/>
  <c r="Z33" i="26"/>
  <c r="AA33" i="26" s="1"/>
  <c r="W15" i="26"/>
  <c r="Z15" i="26" s="1"/>
  <c r="AA15" i="26" s="1"/>
  <c r="W7" i="26"/>
  <c r="Z7" i="26" s="1"/>
  <c r="AA7" i="26" s="1"/>
  <c r="W13" i="26"/>
  <c r="Z13" i="26" s="1"/>
  <c r="AA13" i="26" s="1"/>
  <c r="W6" i="26"/>
  <c r="Z6" i="26" s="1"/>
  <c r="AA6" i="26" s="1"/>
  <c r="I34" i="26"/>
  <c r="G241" i="1"/>
  <c r="Z29" i="26"/>
  <c r="AA29" i="26" s="1"/>
  <c r="W10" i="26"/>
  <c r="Z10" i="26" s="1"/>
  <c r="AA10" i="26" s="1"/>
  <c r="I39" i="26"/>
  <c r="G149" i="29"/>
  <c r="G246" i="1"/>
  <c r="W20" i="26"/>
  <c r="Z20" i="26" s="1"/>
  <c r="AA20" i="26" s="1"/>
  <c r="W18" i="26"/>
  <c r="Z18" i="26" s="1"/>
  <c r="AA18" i="26" s="1"/>
  <c r="W22" i="26"/>
  <c r="Z22" i="26" s="1"/>
  <c r="AA22" i="26" s="1"/>
  <c r="Z43" i="26"/>
  <c r="AA43" i="26" s="1"/>
  <c r="Z30" i="26"/>
  <c r="AA30" i="26" s="1"/>
  <c r="G146" i="29"/>
  <c r="I36" i="26"/>
  <c r="G243" i="1"/>
  <c r="W16" i="26"/>
  <c r="Z16" i="26" s="1"/>
  <c r="AA16" i="26" s="1"/>
  <c r="F520" i="2"/>
  <c r="G252" i="1" l="1"/>
  <c r="I43" i="26"/>
  <c r="D252" i="1"/>
  <c r="I37" i="26"/>
  <c r="G250" i="1"/>
  <c r="G147" i="29"/>
  <c r="E45" i="26"/>
  <c r="G155" i="29"/>
  <c r="G139" i="29"/>
  <c r="G236" i="1"/>
  <c r="G239" i="1"/>
  <c r="I32" i="26"/>
  <c r="D249" i="1"/>
  <c r="E42" i="26"/>
  <c r="E43" i="26"/>
  <c r="G237" i="1"/>
  <c r="E153" i="29"/>
  <c r="G140" i="29"/>
  <c r="E44" i="26"/>
  <c r="G232" i="1"/>
  <c r="I25" i="26"/>
  <c r="I40" i="26"/>
  <c r="G150" i="29"/>
  <c r="E154" i="29"/>
  <c r="I38" i="26"/>
  <c r="G245" i="1"/>
  <c r="D237" i="1"/>
  <c r="E140" i="29"/>
  <c r="E30" i="26"/>
  <c r="E29" i="26"/>
  <c r="D236" i="1"/>
  <c r="E139" i="29"/>
  <c r="E34" i="26"/>
  <c r="E144" i="29"/>
  <c r="D241" i="1"/>
  <c r="E28" i="26"/>
  <c r="D235" i="1"/>
  <c r="E138" i="29"/>
  <c r="E39" i="26"/>
  <c r="D246" i="1"/>
  <c r="E149" i="29"/>
  <c r="E136" i="29"/>
  <c r="D233" i="1"/>
  <c r="E26" i="26"/>
  <c r="G234" i="1"/>
  <c r="I27" i="26"/>
  <c r="G137" i="29"/>
  <c r="E31" i="26"/>
  <c r="D238" i="1"/>
  <c r="E141" i="29"/>
  <c r="I28" i="26"/>
  <c r="G235" i="1"/>
  <c r="G138" i="29"/>
  <c r="I35" i="26"/>
  <c r="G242" i="1"/>
  <c r="G145" i="29"/>
  <c r="G154" i="29"/>
  <c r="G251" i="1"/>
  <c r="I44" i="26"/>
  <c r="E36" i="26"/>
  <c r="D243" i="1"/>
  <c r="E146" i="29"/>
  <c r="I41" i="26"/>
  <c r="G151" i="29"/>
  <c r="G248" i="1"/>
  <c r="F519" i="2"/>
  <c r="F16" i="23"/>
  <c r="G16" i="23" s="1"/>
  <c r="E41" i="26"/>
  <c r="E151" i="29"/>
  <c r="D248" i="1"/>
  <c r="E25" i="26"/>
  <c r="D232" i="1"/>
  <c r="E135" i="29"/>
  <c r="I26" i="26"/>
  <c r="G233" i="1"/>
  <c r="G136" i="29"/>
  <c r="D240" i="1"/>
  <c r="E33" i="26"/>
  <c r="E143" i="29"/>
  <c r="I33" i="26"/>
  <c r="G143" i="29"/>
  <c r="G240" i="1"/>
  <c r="E150" i="29"/>
  <c r="D247" i="1"/>
  <c r="E40" i="26"/>
  <c r="E35" i="26"/>
  <c r="E145" i="29"/>
  <c r="D242" i="1"/>
  <c r="E37" i="26"/>
  <c r="D244" i="1"/>
  <c r="E147" i="29"/>
  <c r="E142" i="29"/>
  <c r="E32" i="26"/>
  <c r="D239" i="1"/>
  <c r="E27" i="26"/>
  <c r="E137" i="29"/>
  <c r="D234" i="1"/>
  <c r="I31" i="26"/>
  <c r="G238" i="1"/>
  <c r="G141" i="29"/>
  <c r="E38" i="26"/>
  <c r="E148" i="29"/>
  <c r="D245" i="1"/>
  <c r="G116" i="38" l="1"/>
  <c r="F47" i="2" l="1"/>
  <c r="F48" i="2" l="1"/>
  <c r="F124" i="6"/>
  <c r="G124" i="6" s="1"/>
  <c r="F12" i="2"/>
  <c r="F9" i="6"/>
  <c r="G9" i="6" s="1"/>
  <c r="F138" i="6"/>
  <c r="G138" i="6" s="1"/>
  <c r="F110" i="6"/>
  <c r="G110" i="6" s="1"/>
  <c r="F20" i="20"/>
  <c r="G20" i="20" s="1"/>
  <c r="F21" i="5"/>
  <c r="G21" i="5" s="1"/>
  <c r="F31" i="21"/>
  <c r="G31" i="21" s="1"/>
  <c r="F42" i="25"/>
  <c r="G42" i="25" s="1"/>
  <c r="F65" i="6"/>
  <c r="G65" i="6" s="1"/>
  <c r="F9" i="25"/>
  <c r="G9" i="25" s="1"/>
  <c r="F15" i="22"/>
  <c r="G15" i="22" s="1"/>
  <c r="F34" i="5"/>
  <c r="G34" i="5" s="1"/>
  <c r="F37" i="6"/>
  <c r="G37" i="6" s="1"/>
  <c r="F132" i="7"/>
  <c r="G132" i="7" s="1"/>
  <c r="F92" i="11"/>
  <c r="G92" i="11" s="1"/>
  <c r="F116" i="7"/>
  <c r="G116" i="7" s="1"/>
  <c r="F48" i="7"/>
  <c r="G48" i="7" s="1"/>
  <c r="F23" i="6"/>
  <c r="G23" i="6" s="1"/>
  <c r="F16" i="21"/>
  <c r="G16" i="21" s="1"/>
  <c r="F95" i="6"/>
  <c r="G95" i="6" s="1"/>
  <c r="F51" i="6"/>
  <c r="G51" i="6" s="1"/>
  <c r="F29" i="22"/>
  <c r="G29" i="22" s="1"/>
  <c r="F17" i="2"/>
  <c r="F18" i="2"/>
  <c r="F10" i="2"/>
  <c r="F9" i="2"/>
  <c r="F13" i="2"/>
  <c r="F8" i="2"/>
  <c r="F11" i="2"/>
  <c r="F19" i="2"/>
  <c r="F45" i="2"/>
  <c r="F46" i="2"/>
  <c r="G114" i="38" l="1"/>
  <c r="G120" i="38"/>
  <c r="G20" i="38"/>
  <c r="G21" i="38"/>
  <c r="G23" i="38"/>
  <c r="G122" i="38"/>
  <c r="G110" i="38"/>
  <c r="G111" i="38"/>
  <c r="G18" i="38"/>
  <c r="G14" i="38"/>
  <c r="G30" i="38"/>
  <c r="G16" i="20"/>
  <c r="G100" i="38"/>
  <c r="G35" i="38"/>
  <c r="G24" i="38"/>
  <c r="G113" i="38"/>
  <c r="F7" i="2"/>
  <c r="G57" i="38"/>
  <c r="G26" i="38"/>
  <c r="G36" i="38"/>
  <c r="G17" i="38"/>
  <c r="G19" i="38"/>
  <c r="F6" i="2"/>
  <c r="G15" i="38"/>
  <c r="G25" i="38"/>
  <c r="F100" i="38" l="1"/>
  <c r="I169" i="1"/>
  <c r="F100" i="29"/>
  <c r="F802" i="2" l="1"/>
  <c r="F832" i="2"/>
  <c r="F797" i="2"/>
  <c r="F773" i="2"/>
  <c r="F33" i="25" l="1"/>
  <c r="G33" i="25" s="1"/>
  <c r="F51" i="25"/>
  <c r="G51" i="25" s="1"/>
  <c r="F73" i="3"/>
  <c r="G73" i="3" s="1"/>
  <c r="F818" i="2"/>
  <c r="F812" i="2"/>
  <c r="F95" i="7" l="1"/>
  <c r="G95" i="7" s="1"/>
  <c r="F54" i="5"/>
  <c r="G54" i="5" s="1"/>
  <c r="F122" i="7"/>
  <c r="G122" i="7" s="1"/>
  <c r="F138" i="7"/>
  <c r="G138" i="7" s="1"/>
  <c r="F111" i="10"/>
  <c r="G111" i="10" s="1"/>
  <c r="F38" i="14"/>
  <c r="G38" i="14" s="1"/>
  <c r="F40" i="10"/>
  <c r="G40" i="10" s="1"/>
  <c r="F15" i="10"/>
  <c r="G15" i="10" s="1"/>
  <c r="F42" i="20"/>
  <c r="G42" i="20" s="1"/>
  <c r="F67" i="12"/>
  <c r="G67" i="12" s="1"/>
  <c r="F69" i="7"/>
  <c r="G69" i="7" s="1"/>
  <c r="F108" i="7"/>
  <c r="G108" i="7" s="1"/>
  <c r="F17" i="6"/>
  <c r="G17" i="6" s="1"/>
  <c r="F59" i="14"/>
  <c r="G59" i="14" s="1"/>
  <c r="F96" i="20"/>
  <c r="G96" i="20" s="1"/>
  <c r="F15" i="5"/>
  <c r="G15" i="5" s="1"/>
  <c r="F28" i="9"/>
  <c r="G28" i="9" s="1"/>
  <c r="F54" i="9"/>
  <c r="G54" i="9" s="1"/>
  <c r="F16" i="9"/>
  <c r="G16" i="9" s="1"/>
  <c r="F88" i="10"/>
  <c r="G88" i="10" s="1"/>
  <c r="F99" i="10"/>
  <c r="G99" i="10" s="1"/>
  <c r="F28" i="5"/>
  <c r="G28" i="5" s="1"/>
  <c r="F16" i="7"/>
  <c r="G16" i="7" s="1"/>
  <c r="F77" i="10"/>
  <c r="G77" i="10" s="1"/>
  <c r="F53" i="10"/>
  <c r="G53" i="10" s="1"/>
  <c r="F101" i="11"/>
  <c r="G101" i="11" s="1"/>
  <c r="F117" i="20"/>
  <c r="G117" i="20" s="1"/>
  <c r="F63" i="10"/>
  <c r="G63" i="10" s="1"/>
  <c r="F13" i="13"/>
  <c r="G13" i="13" s="1"/>
  <c r="F27" i="10"/>
  <c r="G27" i="10" s="1"/>
  <c r="F26" i="14"/>
  <c r="G26" i="14" s="1"/>
  <c r="F106" i="20"/>
  <c r="G106" i="20" s="1"/>
  <c r="F82" i="7"/>
  <c r="G82" i="7" s="1"/>
  <c r="F77" i="12"/>
  <c r="G77" i="12" s="1"/>
  <c r="F53" i="20"/>
  <c r="G53" i="20" s="1"/>
  <c r="F786" i="2"/>
  <c r="F59" i="6"/>
  <c r="G59" i="6" s="1"/>
  <c r="F17" i="8"/>
  <c r="G17" i="8" s="1"/>
  <c r="F45" i="6"/>
  <c r="G45" i="6" s="1"/>
  <c r="F104" i="6"/>
  <c r="G104" i="6" s="1"/>
  <c r="F25" i="13"/>
  <c r="G25" i="13" s="1"/>
  <c r="F29" i="7"/>
  <c r="G29" i="7" s="1"/>
  <c r="F89" i="6"/>
  <c r="G89" i="6" s="1"/>
  <c r="F42" i="7"/>
  <c r="G42" i="7" s="1"/>
  <c r="F48" i="14"/>
  <c r="G48" i="14" s="1"/>
  <c r="F85" i="11"/>
  <c r="G85" i="11" s="1"/>
  <c r="F132" i="6"/>
  <c r="G132" i="6" s="1"/>
  <c r="F17" i="25"/>
  <c r="G17" i="25" s="1"/>
  <c r="F146" i="6"/>
  <c r="G146" i="6" s="1"/>
  <c r="F31" i="6"/>
  <c r="G31" i="6" s="1"/>
  <c r="F118" i="6"/>
  <c r="G118" i="6" s="1"/>
  <c r="F41" i="5"/>
  <c r="G41" i="5" s="1"/>
  <c r="F56" i="7"/>
  <c r="G56" i="7" s="1"/>
  <c r="F41" i="9"/>
  <c r="G41" i="9" s="1"/>
  <c r="F73" i="6"/>
  <c r="G73" i="6" s="1"/>
  <c r="F70" i="18"/>
  <c r="G70" i="18" s="1"/>
  <c r="F135" i="15"/>
  <c r="G135" i="15" s="1"/>
  <c r="F148" i="15"/>
  <c r="G148" i="15" s="1"/>
  <c r="F15" i="18"/>
  <c r="G15" i="18" s="1"/>
  <c r="F48" i="16"/>
  <c r="G48" i="16" s="1"/>
  <c r="F85" i="15"/>
  <c r="G85" i="15" s="1"/>
  <c r="F68" i="11"/>
  <c r="G68" i="11" s="1"/>
  <c r="F26" i="18"/>
  <c r="G26" i="18" s="1"/>
  <c r="F61" i="15"/>
  <c r="G61" i="15" s="1"/>
  <c r="F45" i="11"/>
  <c r="G45" i="11" s="1"/>
  <c r="F44" i="12"/>
  <c r="G44" i="12" s="1"/>
  <c r="F54" i="3"/>
  <c r="G54" i="3" s="1"/>
  <c r="F48" i="17"/>
  <c r="G48" i="17" s="1"/>
  <c r="F34" i="12"/>
  <c r="G34" i="12" s="1"/>
  <c r="F31" i="15"/>
  <c r="G31" i="15" s="1"/>
  <c r="F16" i="14"/>
  <c r="G16" i="14" s="1"/>
  <c r="F32" i="17"/>
  <c r="G32" i="17" s="1"/>
  <c r="F58" i="18"/>
  <c r="G58" i="18" s="1"/>
  <c r="F123" i="15"/>
  <c r="G123" i="15" s="1"/>
  <c r="F18" i="12"/>
  <c r="G18" i="12" s="1"/>
  <c r="F31" i="25"/>
  <c r="G31" i="25" s="1"/>
  <c r="F48" i="15"/>
  <c r="G48" i="15" s="1"/>
  <c r="F34" i="11"/>
  <c r="G34" i="11" s="1"/>
  <c r="F61" i="25"/>
  <c r="G61" i="25" s="1"/>
  <c r="F76" i="20"/>
  <c r="G76" i="20" s="1"/>
  <c r="F112" i="11"/>
  <c r="G112" i="11" s="1"/>
  <c r="F17" i="15"/>
  <c r="G17" i="15" s="1"/>
  <c r="F55" i="12"/>
  <c r="G55" i="12" s="1"/>
  <c r="F737" i="2"/>
  <c r="F17" i="16"/>
  <c r="G17" i="16" s="1"/>
  <c r="F59" i="16"/>
  <c r="G59" i="16" s="1"/>
  <c r="F16" i="25"/>
  <c r="G16" i="25" s="1"/>
  <c r="F37" i="18"/>
  <c r="G37" i="18" s="1"/>
  <c r="F63" i="3"/>
  <c r="G63" i="3" s="1"/>
  <c r="F113" i="15"/>
  <c r="G113" i="15" s="1"/>
  <c r="F18" i="11"/>
  <c r="G18" i="11" s="1"/>
  <c r="F49" i="25"/>
  <c r="G49" i="25" s="1"/>
  <c r="F74" i="15"/>
  <c r="G74" i="15" s="1"/>
  <c r="F33" i="16"/>
  <c r="G33" i="16" s="1"/>
  <c r="F56" i="11"/>
  <c r="G56" i="11" s="1"/>
  <c r="F81" i="18"/>
  <c r="G81" i="18" s="1"/>
  <c r="F49" i="18"/>
  <c r="G49" i="18" s="1"/>
  <c r="F78" i="16"/>
  <c r="G78" i="16" s="1"/>
  <c r="F100" i="15"/>
  <c r="G100" i="15" s="1"/>
  <c r="F17" i="17"/>
  <c r="G17" i="17" s="1"/>
  <c r="F36" i="3"/>
  <c r="G36" i="3" s="1"/>
  <c r="F816" i="2"/>
  <c r="F32" i="25"/>
  <c r="G32" i="25" s="1"/>
  <c r="F50" i="25"/>
  <c r="G50" i="25" s="1"/>
  <c r="F47" i="25"/>
  <c r="G47" i="25" s="1"/>
  <c r="F60" i="25"/>
  <c r="G60" i="25" s="1"/>
  <c r="F45" i="3"/>
  <c r="G45" i="3" s="1"/>
  <c r="F29" i="25"/>
  <c r="G29" i="25" s="1"/>
  <c r="F791" i="2"/>
  <c r="F545" i="2"/>
  <c r="F546" i="2"/>
  <c r="F95" i="2"/>
  <c r="F96" i="2"/>
  <c r="G6" i="5" l="1"/>
  <c r="I13" i="38"/>
  <c r="G18" i="18"/>
  <c r="I92" i="38"/>
  <c r="I25" i="38"/>
  <c r="G121" i="6"/>
  <c r="I68" i="38"/>
  <c r="G19" i="14"/>
  <c r="G87" i="20"/>
  <c r="I107" i="38"/>
  <c r="G21" i="11"/>
  <c r="I52" i="38"/>
  <c r="G59" i="11"/>
  <c r="I55" i="38"/>
  <c r="I56" i="38"/>
  <c r="G71" i="11"/>
  <c r="I43" i="38"/>
  <c r="G18" i="10"/>
  <c r="I71" i="38"/>
  <c r="G51" i="14"/>
  <c r="I76" i="38"/>
  <c r="G66" i="15"/>
  <c r="I74" i="38"/>
  <c r="G34" i="15"/>
  <c r="G77" i="15"/>
  <c r="I77" i="38"/>
  <c r="I70" i="38"/>
  <c r="G41" i="14"/>
  <c r="I65" i="38"/>
  <c r="G6" i="13"/>
  <c r="I17" i="38"/>
  <c r="G6" i="6"/>
  <c r="I86" i="38"/>
  <c r="G36" i="16"/>
  <c r="I29" i="38"/>
  <c r="G32" i="7"/>
  <c r="G54" i="10"/>
  <c r="I46" i="38"/>
  <c r="G98" i="7"/>
  <c r="I34" i="38"/>
  <c r="G49" i="15"/>
  <c r="I75" i="38"/>
  <c r="G6" i="12"/>
  <c r="I59" i="38"/>
  <c r="I91" i="38"/>
  <c r="G6" i="18"/>
  <c r="I22" i="38"/>
  <c r="G76" i="6"/>
  <c r="G109" i="20"/>
  <c r="I109" i="38"/>
  <c r="G59" i="7"/>
  <c r="I31" i="38"/>
  <c r="I105" i="38"/>
  <c r="G71" i="20"/>
  <c r="G116" i="15"/>
  <c r="I80" i="38"/>
  <c r="I82" i="38"/>
  <c r="G138" i="15"/>
  <c r="G19" i="7"/>
  <c r="I28" i="38"/>
  <c r="I57" i="38"/>
  <c r="G88" i="11"/>
  <c r="I63" i="38"/>
  <c r="G58" i="12"/>
  <c r="G53" i="25"/>
  <c r="I123" i="38"/>
  <c r="I11" i="38"/>
  <c r="G57" i="3"/>
  <c r="G50" i="18"/>
  <c r="I95" i="38"/>
  <c r="I81" i="38"/>
  <c r="G126" i="15"/>
  <c r="G16" i="13"/>
  <c r="I66" i="38"/>
  <c r="G43" i="10"/>
  <c r="I45" i="38"/>
  <c r="I101" i="38"/>
  <c r="G26" i="20"/>
  <c r="G39" i="3"/>
  <c r="I9" i="38"/>
  <c r="I93" i="38"/>
  <c r="G29" i="18"/>
  <c r="G20" i="17"/>
  <c r="I89" i="38"/>
  <c r="G61" i="18"/>
  <c r="I96" i="38"/>
  <c r="I23" i="38"/>
  <c r="G92" i="6"/>
  <c r="I47" i="38"/>
  <c r="G66" i="10"/>
  <c r="G6" i="10"/>
  <c r="I42" i="38"/>
  <c r="I84" i="38"/>
  <c r="G20" i="16"/>
  <c r="I79" i="38"/>
  <c r="G103" i="15"/>
  <c r="I120" i="38"/>
  <c r="G6" i="25"/>
  <c r="G6" i="14"/>
  <c r="I67" i="38"/>
  <c r="I21" i="38"/>
  <c r="G62" i="6"/>
  <c r="I19" i="38"/>
  <c r="G34" i="6"/>
  <c r="I27" i="38"/>
  <c r="G6" i="7"/>
  <c r="G30" i="10"/>
  <c r="I44" i="38"/>
  <c r="G50" i="16"/>
  <c r="I87" i="38"/>
  <c r="G20" i="15"/>
  <c r="I73" i="38"/>
  <c r="G31" i="9"/>
  <c r="I40" i="38"/>
  <c r="G6" i="8"/>
  <c r="I37" i="38"/>
  <c r="I14" i="38"/>
  <c r="G18" i="5"/>
  <c r="I69" i="38"/>
  <c r="G29" i="14"/>
  <c r="G73" i="18"/>
  <c r="I97" i="38"/>
  <c r="I51" i="38"/>
  <c r="G6" i="11"/>
  <c r="G30" i="3"/>
  <c r="I8" i="38"/>
  <c r="G6" i="16"/>
  <c r="I83" i="38"/>
  <c r="I60" i="38"/>
  <c r="G21" i="12"/>
  <c r="I30" i="38"/>
  <c r="G45" i="7"/>
  <c r="I20" i="38"/>
  <c r="G48" i="6"/>
  <c r="I49" i="38"/>
  <c r="G91" i="10"/>
  <c r="G102" i="10"/>
  <c r="I50" i="38"/>
  <c r="F81" i="23"/>
  <c r="G81" i="23" s="1"/>
  <c r="F19" i="22"/>
  <c r="G19" i="22" s="1"/>
  <c r="F810" i="2"/>
  <c r="F15" i="24"/>
  <c r="G15" i="24" s="1"/>
  <c r="F33" i="22"/>
  <c r="G33" i="22" s="1"/>
  <c r="F51" i="21"/>
  <c r="G51" i="21" s="1"/>
  <c r="F72" i="3"/>
  <c r="G72" i="3" s="1"/>
  <c r="F44" i="23"/>
  <c r="G44" i="23" s="1"/>
  <c r="F20" i="21"/>
  <c r="G20" i="21" s="1"/>
  <c r="F35" i="21"/>
  <c r="G35" i="21" s="1"/>
  <c r="F67" i="23"/>
  <c r="G67" i="23" s="1"/>
  <c r="F48" i="25"/>
  <c r="G48" i="25" s="1"/>
  <c r="I122" i="38" s="1"/>
  <c r="F30" i="25"/>
  <c r="G30" i="25" s="1"/>
  <c r="G20" i="25" s="1"/>
  <c r="F24" i="23"/>
  <c r="G24" i="23" s="1"/>
  <c r="I88" i="38"/>
  <c r="G6" i="17"/>
  <c r="G35" i="17"/>
  <c r="I90" i="38"/>
  <c r="I15" i="38"/>
  <c r="G31" i="5"/>
  <c r="I48" i="38"/>
  <c r="G80" i="10"/>
  <c r="I36" i="38"/>
  <c r="G125" i="7"/>
  <c r="I78" i="38"/>
  <c r="G90" i="15"/>
  <c r="I62" i="38"/>
  <c r="G47" i="12"/>
  <c r="I10" i="38"/>
  <c r="G48" i="3"/>
  <c r="I24" i="38"/>
  <c r="G107" i="6"/>
  <c r="G45" i="20"/>
  <c r="I102" i="38"/>
  <c r="I38" i="38"/>
  <c r="G6" i="9"/>
  <c r="I35" i="38"/>
  <c r="G111" i="7"/>
  <c r="G99" i="20"/>
  <c r="I108" i="38"/>
  <c r="F94" i="2"/>
  <c r="F852" i="2" s="1"/>
  <c r="F853" i="2" s="1"/>
  <c r="G62" i="16"/>
  <c r="I85" i="38"/>
  <c r="G8" i="15"/>
  <c r="I72" i="38"/>
  <c r="I61" i="38"/>
  <c r="G37" i="12"/>
  <c r="I18" i="38"/>
  <c r="G20" i="6"/>
  <c r="I64" i="38"/>
  <c r="G70" i="12"/>
  <c r="I41" i="38"/>
  <c r="G44" i="9"/>
  <c r="I16" i="38"/>
  <c r="G44" i="5"/>
  <c r="G48" i="11"/>
  <c r="I54" i="38"/>
  <c r="G40" i="18"/>
  <c r="I94" i="38"/>
  <c r="G104" i="11"/>
  <c r="I58" i="38"/>
  <c r="G37" i="11"/>
  <c r="I53" i="38"/>
  <c r="I26" i="38"/>
  <c r="G135" i="6"/>
  <c r="I32" i="38"/>
  <c r="G72" i="7"/>
  <c r="G19" i="9"/>
  <c r="I39" i="38"/>
  <c r="I33" i="38"/>
  <c r="G85" i="7"/>
  <c r="G36" i="25" l="1"/>
  <c r="F121" i="38"/>
  <c r="I220" i="1"/>
  <c r="F121" i="29"/>
  <c r="F79" i="38"/>
  <c r="I130" i="1"/>
  <c r="F79" i="29"/>
  <c r="F63" i="29"/>
  <c r="F63" i="38"/>
  <c r="I95" i="1"/>
  <c r="I32" i="1"/>
  <c r="F22" i="38"/>
  <c r="F22" i="29"/>
  <c r="F17" i="29"/>
  <c r="F17" i="38"/>
  <c r="I27" i="1"/>
  <c r="F56" i="29"/>
  <c r="F56" i="38"/>
  <c r="I84" i="1"/>
  <c r="F90" i="38"/>
  <c r="F90" i="29"/>
  <c r="I147" i="1"/>
  <c r="F9" i="38"/>
  <c r="F9" i="29"/>
  <c r="I11" i="1"/>
  <c r="F18" i="38"/>
  <c r="F18" i="29"/>
  <c r="I28" i="1"/>
  <c r="F84" i="38"/>
  <c r="I139" i="1"/>
  <c r="F84" i="29"/>
  <c r="F101" i="29"/>
  <c r="I170" i="1"/>
  <c r="F101" i="38"/>
  <c r="F57" i="29"/>
  <c r="I85" i="1"/>
  <c r="F57" i="38"/>
  <c r="F91" i="38"/>
  <c r="F91" i="29"/>
  <c r="I152" i="1"/>
  <c r="F65" i="38"/>
  <c r="I101" i="1"/>
  <c r="F65" i="29"/>
  <c r="I10" i="1"/>
  <c r="F8" i="38"/>
  <c r="F8" i="29"/>
  <c r="I81" i="1"/>
  <c r="F53" i="38"/>
  <c r="F53" i="29"/>
  <c r="I121" i="38"/>
  <c r="F55" i="29"/>
  <c r="F55" i="38"/>
  <c r="I83" i="1"/>
  <c r="G8" i="23"/>
  <c r="I116" i="38"/>
  <c r="F70" i="38"/>
  <c r="F70" i="29"/>
  <c r="I110" i="1"/>
  <c r="F50" i="29"/>
  <c r="I74" i="1"/>
  <c r="F50" i="38"/>
  <c r="F97" i="38"/>
  <c r="I158" i="1"/>
  <c r="F97" i="29"/>
  <c r="F44" i="29"/>
  <c r="I68" i="1"/>
  <c r="F44" i="38"/>
  <c r="I66" i="1"/>
  <c r="F42" i="38"/>
  <c r="F42" i="29"/>
  <c r="F45" i="29"/>
  <c r="F45" i="38"/>
  <c r="I69" i="1"/>
  <c r="F28" i="38"/>
  <c r="I42" i="1"/>
  <c r="F28" i="29"/>
  <c r="I91" i="1"/>
  <c r="F59" i="38"/>
  <c r="F59" i="29"/>
  <c r="F52" i="38"/>
  <c r="I80" i="1"/>
  <c r="F52" i="29"/>
  <c r="F87" i="38"/>
  <c r="F87" i="29"/>
  <c r="I142" i="1"/>
  <c r="F61" i="29"/>
  <c r="F61" i="38"/>
  <c r="I93" i="1"/>
  <c r="F49" i="29"/>
  <c r="F49" i="38"/>
  <c r="I73" i="1"/>
  <c r="I109" i="1"/>
  <c r="F69" i="38"/>
  <c r="F69" i="29"/>
  <c r="I41" i="1"/>
  <c r="F27" i="29"/>
  <c r="F27" i="38"/>
  <c r="I71" i="1"/>
  <c r="F47" i="38"/>
  <c r="F47" i="29"/>
  <c r="F82" i="38"/>
  <c r="I133" i="1"/>
  <c r="F82" i="29"/>
  <c r="G49" i="23"/>
  <c r="I118" i="38"/>
  <c r="F66" i="29"/>
  <c r="I102" i="1"/>
  <c r="F66" i="38"/>
  <c r="F75" i="29"/>
  <c r="I120" i="1"/>
  <c r="F75" i="38"/>
  <c r="I125" i="1"/>
  <c r="F77" i="29"/>
  <c r="F77" i="38"/>
  <c r="F107" i="38"/>
  <c r="I176" i="1"/>
  <c r="F107" i="29"/>
  <c r="F10" i="29"/>
  <c r="F10" i="38"/>
  <c r="I12" i="1"/>
  <c r="F85" i="38"/>
  <c r="F85" i="29"/>
  <c r="I140" i="1"/>
  <c r="I129" i="1"/>
  <c r="F78" i="29"/>
  <c r="F78" i="38"/>
  <c r="I111" i="38"/>
  <c r="G23" i="21"/>
  <c r="I30" i="1"/>
  <c r="F20" i="38"/>
  <c r="F20" i="29"/>
  <c r="F14" i="29"/>
  <c r="I20" i="1"/>
  <c r="F14" i="38"/>
  <c r="F19" i="38"/>
  <c r="F19" i="29"/>
  <c r="I29" i="1"/>
  <c r="I33" i="1"/>
  <c r="F23" i="29"/>
  <c r="F23" i="38"/>
  <c r="F81" i="29"/>
  <c r="F81" i="38"/>
  <c r="I132" i="1"/>
  <c r="F74" i="29"/>
  <c r="I119" i="1"/>
  <c r="F74" i="38"/>
  <c r="I108" i="1"/>
  <c r="F68" i="29"/>
  <c r="F68" i="38"/>
  <c r="F51" i="38"/>
  <c r="F51" i="29"/>
  <c r="I79" i="1"/>
  <c r="I110" i="38"/>
  <c r="G6" i="21"/>
  <c r="I131" i="1"/>
  <c r="F80" i="38"/>
  <c r="F80" i="29"/>
  <c r="I48" i="1"/>
  <c r="F34" i="38"/>
  <c r="F34" i="29"/>
  <c r="I119" i="38"/>
  <c r="G72" i="23"/>
  <c r="F24" i="29"/>
  <c r="I34" i="1"/>
  <c r="F24" i="38"/>
  <c r="F36" i="38"/>
  <c r="F36" i="29"/>
  <c r="I50" i="1"/>
  <c r="G29" i="23"/>
  <c r="I117" i="38"/>
  <c r="F30" i="38"/>
  <c r="I44" i="1"/>
  <c r="F30" i="29"/>
  <c r="F21" i="38"/>
  <c r="I31" i="1"/>
  <c r="F21" i="29"/>
  <c r="F105" i="29"/>
  <c r="F105" i="38"/>
  <c r="I174" i="1"/>
  <c r="F76" i="38"/>
  <c r="I124" i="1"/>
  <c r="F76" i="29"/>
  <c r="I35" i="1"/>
  <c r="F25" i="38"/>
  <c r="F25" i="29"/>
  <c r="I113" i="38"/>
  <c r="G6" i="22"/>
  <c r="F122" i="29"/>
  <c r="I221" i="1"/>
  <c r="F122" i="38"/>
  <c r="F72" i="38"/>
  <c r="I117" i="1"/>
  <c r="F72" i="29"/>
  <c r="F62" i="38"/>
  <c r="I94" i="1"/>
  <c r="F62" i="29"/>
  <c r="F108" i="38"/>
  <c r="I177" i="1"/>
  <c r="F108" i="29"/>
  <c r="G66" i="3"/>
  <c r="I12" i="38"/>
  <c r="F37" i="29"/>
  <c r="F37" i="38"/>
  <c r="I53" i="1"/>
  <c r="F96" i="38"/>
  <c r="I157" i="1"/>
  <c r="F96" i="29"/>
  <c r="F95" i="29"/>
  <c r="I156" i="1"/>
  <c r="F95" i="38"/>
  <c r="F46" i="38"/>
  <c r="I70" i="1"/>
  <c r="F46" i="29"/>
  <c r="F33" i="38"/>
  <c r="F33" i="29"/>
  <c r="I47" i="1"/>
  <c r="I49" i="1"/>
  <c r="F35" i="29"/>
  <c r="F35" i="38"/>
  <c r="F48" i="29"/>
  <c r="F48" i="38"/>
  <c r="I72" i="1"/>
  <c r="I112" i="38"/>
  <c r="G39" i="21"/>
  <c r="F60" i="38"/>
  <c r="F60" i="29"/>
  <c r="I92" i="1"/>
  <c r="F11" i="29"/>
  <c r="I13" i="1"/>
  <c r="F11" i="38"/>
  <c r="I43" i="1"/>
  <c r="F29" i="29"/>
  <c r="F29" i="38"/>
  <c r="I111" i="1"/>
  <c r="F71" i="29"/>
  <c r="F71" i="38"/>
  <c r="F26" i="29"/>
  <c r="I36" i="1"/>
  <c r="F26" i="38"/>
  <c r="F58" i="29"/>
  <c r="F58" i="38"/>
  <c r="I86" i="1"/>
  <c r="F54" i="29"/>
  <c r="I82" i="1"/>
  <c r="F54" i="38"/>
  <c r="I114" i="38"/>
  <c r="G22" i="22"/>
  <c r="I60" i="1"/>
  <c r="F40" i="29"/>
  <c r="F40" i="38"/>
  <c r="F67" i="29"/>
  <c r="I107" i="1"/>
  <c r="F67" i="38"/>
  <c r="F89" i="38"/>
  <c r="I146" i="1"/>
  <c r="F89" i="29"/>
  <c r="F31" i="29"/>
  <c r="F31" i="38"/>
  <c r="I45" i="1"/>
  <c r="I153" i="1"/>
  <c r="F92" i="29"/>
  <c r="F92" i="38"/>
  <c r="I171" i="1"/>
  <c r="F102" i="38"/>
  <c r="F102" i="29"/>
  <c r="I145" i="1"/>
  <c r="F88" i="29"/>
  <c r="F88" i="38"/>
  <c r="F94" i="38"/>
  <c r="F94" i="29"/>
  <c r="I155" i="1"/>
  <c r="I22" i="1"/>
  <c r="F16" i="29"/>
  <c r="F16" i="38"/>
  <c r="F41" i="29"/>
  <c r="F41" i="38"/>
  <c r="I61" i="1"/>
  <c r="I96" i="1"/>
  <c r="F64" i="38"/>
  <c r="F64" i="29"/>
  <c r="F38" i="29"/>
  <c r="F38" i="38"/>
  <c r="I58" i="1"/>
  <c r="I21" i="1"/>
  <c r="F15" i="38"/>
  <c r="F15" i="29"/>
  <c r="I115" i="38"/>
  <c r="G6" i="24"/>
  <c r="F120" i="29"/>
  <c r="F120" i="38"/>
  <c r="I219" i="1"/>
  <c r="F93" i="38"/>
  <c r="I154" i="1"/>
  <c r="F93" i="29"/>
  <c r="F86" i="29"/>
  <c r="F86" i="38"/>
  <c r="I141" i="1"/>
  <c r="I67" i="1"/>
  <c r="F43" i="38"/>
  <c r="F43" i="29"/>
  <c r="F39" i="38"/>
  <c r="I59" i="1"/>
  <c r="F39" i="29"/>
  <c r="F32" i="38"/>
  <c r="I46" i="1"/>
  <c r="F32" i="29"/>
  <c r="I138" i="1"/>
  <c r="F83" i="38"/>
  <c r="F83" i="29"/>
  <c r="I118" i="1"/>
  <c r="F73" i="38"/>
  <c r="F73" i="29"/>
  <c r="F123" i="38"/>
  <c r="I222" i="1"/>
  <c r="F123" i="29"/>
  <c r="I178" i="1"/>
  <c r="F109" i="29"/>
  <c r="F109" i="38"/>
  <c r="I19" i="1"/>
  <c r="F13" i="38"/>
  <c r="F13" i="29"/>
  <c r="F112" i="38" l="1"/>
  <c r="F112" i="29"/>
  <c r="I185" i="1"/>
  <c r="I184" i="1"/>
  <c r="F111" i="29"/>
  <c r="F111" i="38"/>
  <c r="I190" i="1"/>
  <c r="F113" i="38"/>
  <c r="F113" i="29"/>
  <c r="I183" i="1"/>
  <c r="F110" i="38"/>
  <c r="F110" i="29"/>
  <c r="I206" i="1"/>
  <c r="F117" i="38"/>
  <c r="F117" i="29"/>
  <c r="F12" i="38"/>
  <c r="F12" i="29"/>
  <c r="I14" i="1"/>
  <c r="F118" i="29"/>
  <c r="F118" i="38"/>
  <c r="I210" i="1"/>
  <c r="F115" i="29"/>
  <c r="I196" i="1"/>
  <c r="F115" i="38"/>
  <c r="F116" i="29"/>
  <c r="I202" i="1"/>
  <c r="F116" i="38"/>
  <c r="I191" i="1"/>
  <c r="F114" i="38"/>
  <c r="F114" i="29"/>
  <c r="I214" i="1"/>
  <c r="F119" i="38"/>
  <c r="F119" i="29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<sst xmlns="http://schemas.openxmlformats.org/spreadsheetml/2006/main" count="6841" uniqueCount="2044">
  <si>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</si>
  <si>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</si>
  <si>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</si>
  <si>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</si>
  <si>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</si>
  <si>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</si>
  <si>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</si>
  <si>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</si>
  <si>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</si>
  <si>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</si>
  <si>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</si>
  <si>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</si>
  <si>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</si>
  <si>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</si>
  <si>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</si>
  <si>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</si>
  <si>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</si>
  <si>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</si>
  <si>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</si>
  <si>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</si>
  <si>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</si>
  <si>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</si>
  <si>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</si>
  <si>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</si>
  <si>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</si>
  <si>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</si>
  <si>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</si>
  <si>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</si>
  <si>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</si>
  <si>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</si>
  <si>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</si>
  <si>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</si>
  <si>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</si>
  <si>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</si>
  <si>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</si>
  <si>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</si>
  <si>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</si>
  <si>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</si>
  <si>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</si>
  <si>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</si>
  <si>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</si>
  <si>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</si>
  <si>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</si>
  <si>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</si>
  <si>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</si>
  <si>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</si>
  <si>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</si>
  <si>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</si>
  <si>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</si>
  <si>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</si>
  <si>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</si>
  <si>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</si>
  <si>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</si>
  <si>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</si>
  <si>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</si>
  <si>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</si>
  <si>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</si>
  <si>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</si>
  <si>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</si>
  <si>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</si>
  <si>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</si>
  <si>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</si>
  <si>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</si>
  <si>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</si>
  <si>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</si>
  <si>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</si>
  <si>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</si>
  <si>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</si>
  <si>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</si>
  <si>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</si>
  <si>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</si>
  <si>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</si>
  <si>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</si>
  <si>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</si>
  <si>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</si>
  <si>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</si>
  <si>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</si>
  <si>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</si>
  <si>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</si>
  <si>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</si>
  <si>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</si>
  <si>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</si>
  <si>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</si>
  <si>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</si>
  <si>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</si>
  <si>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</si>
  <si>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</si>
  <si>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</si>
  <si>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</si>
  <si>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</si>
  <si>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</si>
  <si>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</si>
  <si>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</si>
  <si>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</si>
  <si>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</si>
  <si>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</si>
  <si>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</si>
  <si>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</si>
  <si>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</si>
  <si>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</si>
  <si>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</si>
  <si>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</si>
  <si>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</si>
  <si>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</si>
  <si>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</si>
  <si>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</si>
  <si>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</si>
  <si>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</si>
  <si>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</si>
  <si>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</si>
  <si>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</si>
  <si>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</si>
  <si>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</si>
  <si>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</si>
  <si>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</si>
  <si>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</si>
  <si>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</si>
  <si>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</si>
  <si>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</si>
  <si>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</si>
  <si>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</si>
  <si>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</si>
  <si>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</si>
  <si>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</si>
  <si>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</si>
  <si>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</si>
  <si>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</si>
  <si>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</si>
  <si>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</si>
  <si>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</si>
  <si>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</si>
  <si>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</si>
  <si>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</si>
  <si>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</si>
  <si>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</si>
  <si>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</si>
  <si>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</si>
  <si>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</si>
  <si>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</si>
  <si>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</si>
  <si>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</si>
  <si>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</si>
  <si>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</si>
  <si>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</si>
  <si>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</si>
  <si>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</si>
  <si>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</si>
  <si>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</si>
  <si>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</si>
  <si>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</si>
  <si>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</si>
  <si>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</si>
  <si>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</si>
  <si>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</si>
  <si>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</si>
  <si>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</si>
  <si>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</si>
  <si>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</si>
  <si>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</si>
  <si>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</si>
  <si>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</si>
  <si>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</si>
  <si>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</si>
  <si>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</si>
  <si>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</si>
  <si>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</si>
  <si>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</si>
  <si>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</si>
  <si>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</si>
  <si>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</si>
  <si>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</si>
  <si>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</si>
  <si>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</si>
  <si>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</si>
  <si>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</si>
  <si>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</si>
  <si>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</si>
  <si>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</si>
  <si>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</si>
  <si>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</si>
  <si>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</si>
  <si>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</si>
  <si>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</si>
  <si>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</si>
  <si>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</si>
  <si>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</si>
  <si>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</si>
  <si>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</si>
  <si>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</si>
  <si>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</si>
  <si>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</si>
  <si>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</si>
  <si>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</si>
  <si>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</si>
  <si>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</si>
  <si>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</si>
  <si>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</si>
  <si>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</si>
  <si>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</si>
  <si>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</si>
  <si>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</si>
  <si>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</si>
  <si>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</si>
  <si>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</si>
  <si>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</si>
  <si>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</si>
  <si>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</si>
  <si>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</si>
  <si>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</si>
  <si>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</si>
  <si>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</si>
  <si>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</si>
  <si>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</si>
  <si>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</si>
  <si>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</si>
  <si>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</si>
  <si>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</si>
  <si>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</si>
  <si>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</si>
  <si>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</si>
  <si>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</si>
  <si>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</si>
  <si>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</si>
  <si>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</si>
  <si>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</si>
  <si>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</si>
  <si>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</si>
  <si>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</si>
  <si>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</si>
  <si>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</si>
  <si>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</si>
  <si>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</si>
  <si>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</si>
  <si>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</si>
  <si>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</si>
  <si>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</si>
  <si>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</si>
  <si>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</si>
  <si>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</si>
  <si>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</si>
  <si>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</si>
  <si>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</si>
  <si>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</si>
  <si>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</si>
  <si>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</si>
  <si>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</si>
  <si>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</si>
  <si>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</si>
  <si>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</si>
  <si>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</si>
  <si>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</si>
  <si>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</si>
  <si>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</si>
  <si>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</si>
  <si>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</si>
  <si>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</si>
  <si>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</si>
  <si>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</si>
  <si>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</si>
  <si>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</si>
  <si>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</si>
  <si>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</si>
  <si>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</si>
  <si>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</si>
  <si>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</si>
  <si>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</si>
  <si>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</si>
  <si>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</si>
  <si>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</si>
  <si>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</si>
  <si>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</si>
  <si>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</si>
  <si>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</si>
  <si>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</si>
  <si>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</si>
  <si>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</si>
  <si>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</si>
  <si>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</si>
  <si>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</si>
  <si>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</si>
  <si>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</si>
  <si>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</si>
  <si>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</si>
  <si>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</si>
  <si>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</si>
  <si>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</si>
  <si>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</si>
  <si>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</si>
  <si>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</si>
  <si>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</si>
  <si>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</si>
  <si>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</si>
  <si>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</si>
  <si>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</si>
  <si>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</si>
  <si>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</si>
  <si>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</si>
  <si>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</si>
  <si>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</si>
  <si>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</si>
  <si>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</si>
  <si>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</si>
  <si>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</si>
  <si>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</si>
  <si>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</si>
  <si>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</si>
  <si>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</si>
  <si>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</si>
  <si>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</si>
  <si>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</si>
  <si>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</si>
  <si>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</si>
  <si>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</si>
  <si>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</si>
  <si>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</si>
  <si>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</si>
  <si>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</si>
  <si>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</si>
  <si>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</si>
  <si>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</si>
  <si>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</si>
  <si>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</si>
  <si>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</si>
  <si>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</si>
  <si>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</si>
  <si>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</si>
  <si>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</si>
  <si>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</si>
  <si>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</si>
  <si>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</si>
  <si>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</si>
  <si>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</si>
  <si>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</si>
  <si>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</si>
  <si>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</si>
  <si>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</si>
  <si>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</si>
  <si>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</si>
  <si>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</si>
  <si>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</si>
  <si>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</si>
  <si>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</si>
  <si>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</si>
  <si>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</si>
  <si>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</si>
  <si>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</si>
  <si>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</si>
  <si>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</si>
  <si>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</si>
  <si>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</si>
  <si>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</si>
  <si>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</si>
  <si>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</si>
  <si>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</si>
  <si>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</si>
  <si>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</si>
  <si>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</si>
  <si>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</si>
  <si>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</si>
  <si>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</si>
  <si>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</si>
  <si>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</si>
  <si>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</si>
  <si>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</si>
  <si>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</si>
  <si>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</si>
  <si>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</si>
  <si>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</si>
  <si>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</si>
  <si>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</si>
  <si>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</si>
  <si>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</si>
  <si>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</si>
  <si>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</si>
  <si>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</si>
  <si>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</si>
  <si>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</si>
  <si>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</si>
  <si>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</si>
  <si>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</si>
  <si>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</si>
  <si>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</si>
  <si>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</si>
  <si>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</si>
  <si>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</si>
  <si>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</si>
  <si>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</si>
  <si>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</si>
  <si>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</si>
  <si>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</si>
  <si>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</si>
  <si>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</si>
  <si>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</si>
  <si>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</si>
  <si>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</si>
  <si>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</si>
  <si>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</si>
  <si>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</si>
  <si>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</si>
  <si>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</si>
  <si>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</si>
  <si>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</si>
  <si>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</si>
  <si>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</si>
  <si>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</si>
  <si>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</si>
  <si>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</si>
  <si>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</si>
  <si>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</si>
  <si>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</si>
  <si>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</si>
  <si>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</si>
  <si>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</si>
  <si>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</si>
  <si>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</si>
  <si>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</si>
  <si>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</si>
  <si>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</si>
  <si>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</si>
  <si>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</si>
  <si>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</si>
  <si>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</si>
  <si>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</si>
  <si>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</si>
  <si>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</si>
  <si>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</si>
  <si>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</si>
  <si>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</si>
  <si>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</si>
  <si>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</si>
  <si>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</si>
  <si>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</si>
  <si>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</si>
  <si>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</si>
  <si>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</si>
  <si>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</si>
  <si>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</si>
  <si>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</si>
  <si>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</si>
  <si>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</si>
  <si>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</si>
  <si>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</si>
  <si>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</si>
  <si>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</si>
  <si>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</si>
  <si>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</si>
  <si>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</si>
  <si>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</si>
  <si>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</si>
  <si>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</si>
  <si>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</si>
  <si>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</si>
  <si>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</si>
  <si>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</si>
  <si>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</si>
  <si>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</si>
  <si>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</si>
  <si>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</si>
  <si>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</si>
  <si>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</si>
  <si>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</si>
  <si>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</si>
  <si>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</si>
  <si>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</si>
  <si>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</si>
  <si>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</si>
  <si>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</si>
  <si>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</si>
  <si>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</si>
  <si>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</si>
  <si>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</si>
  <si>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</si>
  <si>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</si>
  <si>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</si>
  <si>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</si>
  <si>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</si>
  <si>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</si>
  <si>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</si>
  <si>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</si>
  <si>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</si>
  <si>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</si>
  <si>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</si>
  <si>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</si>
  <si>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</si>
  <si>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</si>
  <si>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</si>
  <si>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</si>
  <si>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</si>
  <si>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</si>
  <si>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</si>
  <si>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</si>
  <si>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</si>
  <si>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</si>
  <si>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</si>
  <si>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</si>
  <si>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</si>
  <si>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</si>
  <si>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</si>
  <si>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</si>
  <si>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</si>
  <si>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</si>
  <si>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</si>
  <si>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</si>
  <si>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</si>
  <si>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</si>
  <si>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</si>
  <si>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</si>
  <si>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</si>
  <si>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</si>
  <si>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</si>
  <si>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</si>
  <si>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</si>
  <si>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</si>
  <si>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</si>
  <si>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</si>
  <si>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</si>
  <si>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</si>
  <si>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</si>
  <si>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</si>
  <si>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</si>
  <si>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</si>
  <si>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</si>
  <si>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</si>
  <si>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</si>
  <si>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</si>
  <si>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</si>
  <si>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</si>
  <si>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</si>
  <si>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</si>
  <si>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</si>
  <si>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</si>
  <si>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</si>
  <si>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</si>
  <si>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</si>
  <si>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</si>
  <si>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</si>
  <si>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</si>
  <si>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</si>
  <si>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</si>
  <si>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</si>
  <si>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</si>
  <si>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</si>
  <si>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</si>
  <si>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</si>
  <si>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</si>
  <si>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</si>
  <si>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</si>
  <si>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</si>
  <si>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</si>
  <si>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</si>
  <si>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</si>
  <si>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</si>
  <si>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</si>
  <si>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</si>
  <si>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</si>
  <si>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</si>
  <si>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</si>
  <si>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</si>
  <si>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</si>
  <si>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</si>
  <si>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</si>
  <si>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</si>
  <si>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</si>
  <si>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</si>
  <si>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</si>
  <si>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</si>
  <si>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</si>
  <si>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</si>
  <si>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</si>
  <si>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</si>
  <si>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</si>
  <si>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</si>
  <si>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</si>
  <si>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</si>
  <si>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</si>
  <si>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</si>
  <si>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</si>
  <si>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</si>
  <si>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</si>
  <si>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</si>
  <si>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</si>
  <si>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</si>
  <si>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</si>
  <si>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</si>
  <si>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</si>
  <si>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</si>
  <si>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</si>
  <si>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</si>
  <si>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</si>
  <si>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</si>
  <si>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</si>
  <si>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</si>
  <si>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</si>
  <si>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</si>
  <si>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</si>
  <si>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</si>
  <si>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</si>
  <si>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</si>
  <si>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</si>
  <si>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</si>
  <si>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</si>
  <si>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</si>
  <si>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</si>
  <si>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</si>
  <si>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</si>
  <si>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</si>
  <si>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</si>
  <si>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</si>
  <si>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</si>
  <si>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</si>
  <si>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</si>
  <si>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</si>
  <si>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</si>
  <si>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</si>
  <si>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</si>
  <si>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</si>
  <si>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</si>
  <si>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</si>
  <si>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</si>
  <si>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</si>
  <si>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</si>
  <si>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</si>
  <si>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</si>
  <si>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</si>
  <si>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</si>
  <si>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</si>
  <si>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</si>
  <si>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</si>
  <si>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</si>
  <si>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</si>
  <si>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</si>
  <si>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</si>
  <si>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</si>
  <si>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</si>
  <si>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</si>
  <si>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</si>
  <si>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</si>
  <si>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</si>
  <si>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</si>
  <si>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</si>
  <si>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</si>
  <si>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</si>
  <si>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</si>
  <si>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</si>
  <si>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</si>
  <si>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</si>
  <si>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</si>
  <si>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</si>
  <si>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</si>
  <si>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</si>
  <si>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</si>
  <si>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</si>
  <si>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</si>
  <si>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</si>
  <si>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</si>
  <si>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</si>
  <si>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</si>
  <si>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</si>
  <si>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</si>
  <si>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</si>
  <si>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</si>
  <si>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</si>
  <si>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</si>
  <si>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</si>
  <si>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</si>
  <si>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</si>
  <si>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</si>
  <si>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</si>
  <si>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</si>
  <si>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</si>
  <si>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</si>
  <si>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</si>
  <si>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</si>
  <si>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</si>
  <si>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</si>
  <si>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</si>
  <si>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</si>
  <si>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</si>
  <si>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</si>
  <si>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</si>
  <si>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</si>
  <si>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</si>
  <si>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</si>
  <si>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</si>
  <si>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</si>
  <si>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</si>
  <si>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</si>
  <si>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</si>
  <si>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</si>
  <si>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</si>
  <si>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</si>
  <si>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</si>
  <si>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</si>
  <si>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</si>
  <si>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</si>
  <si>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</si>
  <si>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</si>
  <si>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</si>
  <si>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</si>
  <si>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</si>
  <si>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</si>
  <si>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</si>
  <si>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</si>
  <si>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</si>
  <si>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</si>
  <si>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</si>
  <si>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</si>
  <si>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</si>
  <si>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</si>
  <si>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</si>
  <si>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</si>
  <si>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</si>
  <si>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</si>
  <si>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</si>
  <si>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</si>
  <si>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</si>
  <si>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</si>
  <si>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</si>
  <si>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</si>
  <si>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</si>
  <si>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</si>
  <si>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</si>
  <si>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</si>
  <si>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</si>
  <si>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</si>
  <si>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</si>
  <si>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</si>
  <si>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</si>
  <si>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</si>
  <si>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</si>
  <si>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</si>
  <si>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</si>
  <si>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</si>
  <si>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</si>
  <si>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</si>
  <si>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</si>
  <si>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</si>
  <si>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</si>
  <si>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</si>
  <si>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</si>
  <si>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</si>
  <si>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</si>
  <si>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</si>
  <si>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</si>
  <si>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</si>
  <si>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</si>
  <si>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</si>
  <si>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</si>
  <si>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</si>
  <si>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</si>
  <si>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</si>
  <si>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</si>
  <si>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</si>
  <si>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</si>
  <si>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</si>
  <si>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</si>
  <si>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</si>
  <si>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</si>
  <si>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</si>
  <si>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</si>
  <si>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</si>
  <si>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</si>
  <si>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</si>
  <si>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</si>
  <si>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</si>
  <si>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</si>
  <si>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</si>
  <si>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</si>
  <si>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</si>
  <si>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</si>
  <si>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</si>
  <si>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</si>
  <si>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</si>
  <si>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</si>
  <si>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</si>
  <si>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</si>
  <si>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</si>
  <si>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</si>
  <si>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</si>
  <si>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</si>
  <si>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</si>
  <si>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</si>
  <si>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</si>
  <si>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</si>
  <si>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</si>
  <si>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</si>
  <si>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</si>
  <si>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</si>
  <si>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</si>
  <si>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</si>
  <si>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</si>
  <si>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</si>
  <si>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</si>
  <si>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</si>
  <si>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</si>
  <si>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</si>
  <si>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</si>
  <si>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</si>
  <si>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</si>
  <si>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</si>
  <si>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</si>
  <si>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</si>
  <si>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</si>
  <si>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</si>
  <si>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</si>
  <si>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</si>
  <si>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</si>
  <si>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</si>
  <si>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</si>
  <si>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</si>
  <si>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</si>
  <si>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</si>
  <si>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</si>
  <si>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</si>
  <si>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</si>
  <si>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</si>
  <si>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</si>
  <si>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</si>
  <si>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</si>
  <si>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</si>
  <si>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</si>
  <si>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</si>
  <si>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</si>
  <si>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</si>
  <si>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</si>
  <si>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</si>
  <si>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</si>
  <si>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</si>
  <si>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</si>
  <si>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</si>
  <si>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</si>
  <si>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</si>
  <si>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</si>
  <si>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</si>
  <si>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</si>
  <si>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</si>
  <si>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</si>
  <si>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</si>
  <si>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</si>
  <si>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</si>
  <si>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</si>
  <si>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</si>
  <si>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</si>
  <si>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</si>
  <si>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</si>
  <si>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</si>
  <si>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</si>
  <si>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</si>
  <si>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</si>
  <si>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</si>
  <si>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</si>
  <si>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</si>
  <si>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</si>
  <si>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</si>
  <si>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</si>
  <si>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</si>
  <si>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</si>
  <si>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</si>
  <si>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</si>
  <si>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</si>
  <si>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</si>
  <si>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</si>
  <si>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</si>
  <si>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</si>
  <si>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</si>
  <si>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</si>
  <si>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</si>
  <si>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</si>
  <si>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</si>
  <si>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</si>
  <si>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</si>
  <si>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</si>
  <si>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</si>
  <si>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</si>
  <si>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</si>
  <si>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</si>
  <si>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</si>
  <si>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</si>
  <si>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</si>
  <si>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</si>
  <si>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</si>
  <si>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</si>
  <si>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</si>
  <si>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</si>
  <si>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</si>
  <si>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</si>
  <si>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</si>
  <si>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</si>
  <si>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</si>
  <si>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</si>
  <si>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</si>
  <si>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</si>
  <si>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</si>
  <si>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</si>
  <si>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</si>
  <si>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</si>
  <si>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</si>
  <si>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</si>
  <si>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</si>
  <si>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</si>
  <si>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</si>
  <si>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</si>
  <si>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</si>
  <si>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</si>
  <si>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</si>
  <si>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</si>
  <si>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</si>
  <si>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</si>
  <si>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</si>
  <si>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</si>
  <si>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</si>
  <si>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</si>
  <si>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</si>
  <si>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</si>
  <si>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</si>
  <si>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</si>
  <si>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</si>
  <si>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</si>
  <si>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</si>
  <si>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</si>
  <si>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</si>
  <si>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</si>
  <si>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</si>
  <si>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</si>
  <si>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</si>
  <si>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</si>
  <si>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</si>
  <si>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</si>
  <si>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</si>
  <si>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</si>
  <si>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</si>
  <si>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</si>
  <si>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</si>
  <si>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</si>
  <si>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</si>
  <si>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</si>
  <si>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</si>
  <si>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</si>
  <si>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</si>
  <si>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</si>
  <si>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</si>
  <si>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</si>
  <si>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</si>
  <si>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</si>
  <si>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</si>
  <si>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</si>
  <si>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</si>
  <si>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</si>
  <si>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</si>
  <si>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</si>
  <si>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</si>
  <si>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</si>
  <si>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</si>
  <si>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</si>
  <si>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</si>
  <si>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</si>
  <si>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</si>
  <si>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</si>
  <si>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</si>
  <si>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</si>
  <si>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</si>
  <si>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</si>
  <si>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</si>
  <si>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</si>
  <si>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</si>
  <si>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</si>
  <si>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</si>
  <si>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</si>
  <si>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</si>
  <si>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</si>
  <si>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</si>
  <si>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</si>
  <si>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</si>
  <si>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</si>
  <si>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</si>
  <si>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</si>
  <si>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</si>
  <si>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</si>
  <si>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</si>
  <si>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</si>
  <si>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</si>
  <si>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</si>
  <si>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</si>
  <si>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</si>
  <si>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</si>
  <si>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</si>
  <si>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</si>
  <si>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</si>
  <si>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</si>
  <si>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</si>
  <si>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</si>
  <si>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</si>
  <si>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</si>
  <si>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</si>
  <si>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</si>
  <si>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</si>
  <si>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</si>
  <si>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</si>
  <si>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</si>
  <si>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</si>
  <si>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</si>
  <si>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</si>
  <si>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</si>
  <si>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</si>
  <si>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</si>
  <si>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</si>
  <si>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</si>
  <si>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</si>
  <si>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</si>
  <si>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</si>
  <si>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</si>
  <si>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</si>
  <si>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</si>
  <si>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</si>
  <si>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</si>
  <si>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</si>
  <si>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</si>
  <si>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</si>
  <si>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</si>
  <si>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</si>
  <si>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</si>
  <si>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</si>
  <si>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</si>
  <si>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</si>
  <si>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</si>
  <si>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</si>
  <si>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</si>
  <si>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</si>
  <si>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</si>
  <si>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</si>
  <si>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</si>
  <si>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</si>
  <si>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</si>
  <si>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</si>
  <si>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</si>
  <si>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</si>
  <si>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</si>
  <si>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</si>
  <si>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</si>
  <si>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</si>
  <si>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</si>
  <si>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</si>
  <si>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</si>
  <si>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</si>
  <si>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</si>
  <si>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</si>
  <si>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</si>
  <si>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</si>
  <si>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</si>
  <si>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</si>
  <si>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</si>
  <si>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</si>
  <si>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</si>
  <si>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</si>
  <si>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</si>
  <si>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</si>
  <si>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</si>
  <si>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</si>
  <si>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</si>
  <si>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</si>
  <si>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</si>
  <si>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</si>
  <si>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</si>
  <si>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</si>
  <si>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</si>
  <si>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</si>
  <si>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</si>
  <si>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</si>
  <si>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</si>
  <si>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</si>
  <si>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</si>
  <si>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</si>
  <si>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</si>
  <si>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</si>
  <si>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</si>
  <si>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</si>
  <si>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</si>
  <si>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</si>
  <si>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</si>
  <si>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</si>
  <si>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</si>
  <si>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</si>
  <si>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</si>
  <si>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</si>
  <si>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</si>
  <si>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</si>
  <si>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</si>
  <si>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</si>
  <si>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</si>
  <si>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</si>
  <si>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</si>
  <si>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</si>
  <si>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</si>
  <si>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</si>
  <si>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</si>
  <si>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</si>
  <si>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</si>
  <si>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</si>
  <si>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</si>
  <si>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</si>
  <si>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</si>
  <si>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</si>
  <si>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</si>
  <si>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</si>
  <si>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</si>
  <si>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</si>
  <si>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</si>
  <si>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</si>
  <si>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</si>
  <si>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</si>
  <si>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</si>
  <si>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</si>
  <si>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</si>
  <si>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</si>
  <si>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</si>
  <si>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</si>
  <si>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</si>
  <si>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</si>
  <si>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</si>
  <si>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</si>
  <si>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</si>
  <si>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</si>
  <si>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</si>
  <si>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</si>
  <si>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</si>
  <si>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</si>
  <si>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</si>
  <si>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</si>
  <si>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</si>
  <si>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</si>
  <si>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</si>
  <si>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</si>
  <si>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</si>
  <si>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</si>
  <si>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</si>
  <si>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</si>
  <si>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</si>
  <si>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</si>
  <si>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</si>
  <si>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</si>
  <si>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</si>
  <si>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</si>
  <si>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</si>
  <si>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</si>
  <si>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</si>
  <si>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</si>
  <si>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</si>
  <si>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</si>
  <si>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</si>
  <si>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</si>
  <si>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</si>
  <si>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</si>
  <si>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</si>
  <si>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</si>
  <si>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</si>
  <si>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</si>
  <si>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</si>
  <si>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</si>
  <si>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</si>
  <si>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</si>
  <si>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</si>
  <si>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</si>
  <si>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</si>
  <si>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</si>
  <si>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</si>
  <si>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</si>
  <si>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</si>
  <si>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</si>
  <si>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</si>
  <si>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</si>
  <si>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</si>
  <si>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</si>
  <si>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</si>
  <si>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</si>
  <si>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</si>
  <si>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</si>
  <si>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</si>
  <si>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</si>
  <si>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</si>
  <si>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</si>
  <si>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</si>
  <si>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</si>
  <si>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</si>
  <si>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</si>
  <si>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</si>
  <si>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</si>
  <si>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</si>
  <si>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</si>
  <si>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</si>
  <si>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</si>
  <si>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</si>
  <si>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</si>
  <si>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</si>
  <si>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</si>
  <si>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</si>
  <si>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</si>
  <si>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</si>
  <si>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</si>
  <si>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</si>
  <si>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</si>
  <si>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</si>
  <si>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</si>
  <si>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</si>
  <si>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</si>
  <si>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</si>
  <si>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</si>
  <si>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</si>
  <si>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</si>
  <si>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</si>
  <si>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</si>
  <si>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</si>
  <si>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</si>
  <si>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</si>
  <si>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</si>
  <si>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</si>
  <si>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</si>
  <si>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</si>
  <si>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</si>
  <si>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</si>
  <si>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</si>
  <si>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</si>
  <si>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</si>
  <si>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</si>
  <si>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</si>
  <si>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</si>
  <si>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</si>
  <si>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</si>
  <si>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</si>
  <si>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</si>
  <si>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</si>
  <si>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</si>
  <si>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</si>
  <si>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</si>
  <si>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</si>
  <si>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</si>
  <si>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</si>
  <si>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</si>
  <si>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</si>
  <si>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</si>
  <si>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</si>
  <si>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</si>
  <si>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</si>
  <si>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</si>
  <si>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</si>
  <si>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</si>
  <si>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</si>
  <si>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</si>
  <si>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</si>
  <si>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</si>
  <si>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</si>
  <si>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</si>
  <si>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</si>
  <si>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</si>
  <si>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</si>
  <si>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</si>
  <si>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</si>
  <si>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</si>
  <si>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</si>
  <si>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</si>
  <si>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</si>
  <si>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</si>
  <si>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</si>
  <si>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</si>
  <si>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</si>
  <si>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</si>
  <si>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</si>
  <si>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</si>
  <si>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</si>
  <si>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</si>
  <si>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</si>
  <si>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</si>
  <si>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</si>
  <si>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</si>
  <si>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</si>
  <si>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</si>
  <si>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</si>
  <si>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</si>
  <si>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</si>
  <si>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</si>
  <si>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</si>
  <si>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</si>
  <si>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</si>
  <si>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</si>
  <si>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</si>
  <si>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</si>
  <si>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</si>
  <si>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</si>
  <si>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</si>
  <si>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</si>
  <si>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</si>
  <si>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</si>
  <si>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</si>
  <si>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</si>
  <si>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</si>
  <si>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</si>
  <si>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</si>
  <si>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</si>
  <si>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</si>
  <si>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</si>
  <si>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</si>
  <si>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</si>
  <si>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</si>
  <si>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</si>
  <si>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</si>
  <si>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</si>
  <si>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</si>
  <si>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</si>
  <si>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</si>
  <si>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</si>
  <si>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</si>
  <si>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</si>
  <si>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</si>
  <si>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</si>
  <si>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</si>
  <si>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</si>
  <si>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</si>
  <si>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</si>
  <si>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</si>
  <si>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</si>
  <si>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</si>
  <si>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</si>
  <si>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</si>
  <si>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</si>
  <si>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</si>
  <si>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</si>
  <si>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</si>
  <si>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</si>
  <si>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</si>
  <si>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</si>
  <si>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</si>
  <si>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</si>
  <si>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</si>
  <si>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</si>
  <si>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</si>
  <si>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</si>
  <si>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</si>
  <si>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</si>
  <si>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</si>
  <si>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</si>
  <si>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</si>
  <si>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</si>
  <si>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</si>
  <si>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</si>
  <si>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</si>
  <si>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</si>
  <si>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</si>
  <si>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</si>
  <si>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</si>
  <si>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</si>
  <si>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</si>
  <si>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</si>
  <si>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</si>
  <si>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</si>
  <si>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</si>
  <si>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</si>
  <si>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</si>
  <si>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</si>
  <si>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</si>
  <si>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</si>
  <si>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</si>
  <si>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</si>
  <si>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</si>
  <si>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</si>
  <si>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</si>
  <si>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</si>
  <si>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</si>
  <si>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</si>
  <si>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</si>
  <si>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</si>
  <si>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</si>
  <si>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</si>
  <si>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</si>
  <si>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</si>
  <si>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</si>
  <si>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</si>
  <si>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</si>
  <si>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</si>
  <si>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</si>
  <si>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</si>
  <si>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</si>
  <si>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</si>
  <si>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</si>
  <si>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</si>
  <si>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</si>
  <si>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</si>
  <si>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</si>
  <si>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</si>
  <si>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</si>
  <si>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</si>
  <si>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</si>
  <si>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</si>
  <si>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</si>
  <si>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</si>
  <si>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</si>
  <si>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</si>
  <si>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</si>
  <si>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</si>
  <si>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</si>
  <si>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</si>
  <si>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</si>
  <si>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</si>
  <si>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</si>
  <si>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</si>
  <si>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</si>
  <si>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</si>
  <si>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</si>
  <si>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</si>
  <si>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</si>
  <si>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</si>
  <si>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</si>
  <si>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</si>
  <si>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</si>
  <si>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</si>
  <si>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</si>
  <si>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</si>
  <si>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</si>
  <si>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</si>
  <si>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</si>
  <si>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</si>
  <si>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</si>
  <si>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</si>
  <si>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</si>
  <si>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</si>
  <si>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</si>
  <si>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</si>
  <si>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</si>
  <si>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</si>
  <si>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</si>
  <si>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</si>
  <si>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</si>
  <si>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</si>
  <si>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</si>
  <si>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</si>
  <si>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</si>
  <si>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</si>
  <si>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</si>
  <si>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</si>
  <si>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</si>
  <si>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</si>
  <si>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</si>
  <si>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</si>
  <si>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</si>
  <si>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</si>
  <si>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</si>
  <si>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</si>
  <si>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</si>
  <si>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</si>
  <si>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</si>
  <si>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</si>
  <si>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</si>
  <si>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</si>
  <si>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</si>
  <si>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</si>
  <si>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</si>
  <si>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</si>
  <si>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</si>
  <si>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</si>
  <si>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</si>
  <si>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</si>
  <si>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</si>
  <si>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</si>
  <si>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</si>
  <si>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</si>
  <si>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</si>
  <si>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</si>
  <si>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</si>
  <si>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</si>
  <si>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</si>
  <si>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</si>
  <si>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</si>
  <si>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</si>
  <si>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</si>
  <si>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</si>
  <si>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</si>
  <si>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</si>
  <si>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</si>
  <si>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</si>
  <si>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</si>
  <si>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</si>
  <si>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</si>
  <si>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</si>
  <si>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</si>
  <si>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</si>
  <si>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</si>
  <si>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</si>
  <si>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</si>
  <si>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</si>
  <si>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</si>
  <si>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</si>
  <si>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</si>
  <si>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</si>
  <si>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</si>
  <si>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</si>
  <si>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</si>
  <si>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</si>
  <si>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</si>
  <si>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</si>
  <si>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</si>
  <si>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</si>
  <si>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</si>
  <si>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</si>
  <si>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</si>
  <si>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</si>
  <si>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</si>
  <si>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</si>
  <si>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</si>
  <si>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</si>
  <si>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</si>
  <si>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</si>
  <si>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</si>
  <si>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</si>
  <si>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</si>
  <si>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</si>
  <si>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</si>
  <si>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</si>
  <si>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</si>
  <si>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</si>
  <si>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</si>
  <si>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</si>
  <si>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</si>
  <si>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</si>
  <si>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</si>
  <si>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</si>
  <si>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</si>
  <si>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</si>
  <si>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</si>
  <si>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</si>
  <si>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</si>
  <si>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</si>
  <si>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</si>
  <si>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</si>
  <si>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</si>
  <si>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</si>
  <si>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</si>
  <si>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</si>
  <si>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</si>
  <si>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</si>
  <si>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</si>
  <si>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</si>
  <si>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</si>
  <si>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</si>
  <si>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</si>
  <si>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</si>
  <si>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</si>
  <si>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</si>
  <si>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</si>
  <si>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</si>
  <si>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</si>
  <si>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</si>
  <si>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</si>
  <si>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</si>
  <si>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</si>
  <si>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</si>
  <si>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</si>
  <si>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</si>
  <si>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</si>
  <si>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</si>
  <si>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</si>
  <si>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</si>
  <si>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</si>
  <si>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</si>
  <si>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</si>
  <si>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</si>
  <si>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</si>
  <si>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</si>
  <si>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</si>
  <si>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</si>
  <si>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</si>
  <si>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</si>
  <si>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</si>
  <si>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</si>
  <si>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</si>
  <si>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</si>
  <si>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</si>
  <si>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</si>
  <si>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</si>
  <si>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</si>
  <si>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</si>
  <si>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</si>
  <si>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</si>
  <si>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</si>
  <si>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</si>
  <si>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</si>
  <si>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</si>
  <si>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</si>
  <si>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</si>
  <si>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</si>
  <si>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</si>
  <si>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</si>
  <si>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</si>
  <si>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</si>
  <si>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</si>
  <si>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</si>
  <si>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</si>
  <si>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</si>
  <si>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</si>
  <si>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</si>
  <si>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</si>
  <si>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</si>
  <si>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</si>
  <si>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</si>
  <si>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</si>
  <si>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</si>
  <si>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</si>
  <si>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</si>
  <si>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</si>
  <si>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</si>
  <si>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</si>
  <si>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</si>
  <si>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</si>
  <si>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</si>
  <si>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</si>
  <si>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</si>
  <si>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</si>
  <si>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</si>
  <si>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</si>
  <si>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</si>
  <si>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</si>
  <si>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</si>
  <si>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</si>
  <si>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</si>
  <si>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</si>
  <si>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</si>
  <si>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</si>
  <si>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</si>
  <si>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</si>
  <si>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</si>
  <si>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</si>
  <si>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</si>
  <si>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</si>
  <si>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</si>
  <si>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</si>
  <si>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</si>
  <si>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</si>
  <si>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</si>
  <si>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</si>
  <si>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</si>
  <si>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</si>
  <si>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</si>
  <si>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</si>
  <si>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</si>
  <si>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</si>
  <si>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</si>
  <si>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</si>
  <si>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</si>
  <si>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</si>
  <si>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</si>
  <si>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</si>
  <si>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</si>
  <si>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</si>
  <si>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</si>
  <si>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</si>
  <si>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</si>
  <si>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</si>
  <si>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</si>
  <si>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</si>
  <si>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</si>
  <si>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</si>
  <si>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</si>
  <si>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</si>
  <si>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</si>
  <si>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</si>
  <si>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</si>
  <si>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</si>
  <si>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</si>
  <si>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</si>
  <si>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</si>
  <si>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</si>
  <si>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</si>
  <si>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</si>
  <si>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</si>
  <si>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</si>
  <si>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</si>
  <si>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</si>
  <si>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</si>
  <si>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</si>
  <si>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</si>
  <si>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</si>
  <si>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</si>
  <si>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</si>
  <si>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</si>
  <si>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</si>
  <si>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</si>
  <si>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</si>
  <si>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</si>
  <si>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</si>
  <si>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</si>
  <si>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</si>
  <si>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</si>
  <si>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</si>
  <si>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</si>
  <si>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</si>
  <si>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</si>
  <si>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</si>
  <si>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</si>
  <si>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</si>
  <si>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</si>
  <si>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</si>
  <si>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</si>
  <si>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</si>
  <si>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</si>
  <si>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</si>
  <si>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</si>
  <si>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</si>
  <si>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</si>
  <si>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</si>
  <si>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</si>
  <si>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</si>
  <si>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</si>
  <si>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</si>
  <si>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</si>
  <si>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</si>
  <si>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</si>
  <si>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</si>
  <si>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</si>
  <si>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</si>
  <si>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</si>
  <si>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</si>
  <si>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</si>
  <si>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</si>
  <si>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</si>
  <si>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</si>
  <si>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</si>
  <si>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</si>
  <si>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</si>
  <si>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</si>
  <si>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</si>
  <si>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</si>
  <si>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</si>
  <si>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</si>
  <si>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</si>
  <si>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</si>
  <si>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</si>
  <si>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</si>
  <si>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</si>
  <si>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</si>
  <si>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</si>
  <si>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</si>
  <si>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</si>
  <si>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</si>
  <si>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</si>
  <si>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</si>
  <si>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</si>
  <si>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</si>
  <si>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</si>
  <si>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</si>
  <si>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</si>
  <si>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</si>
  <si>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</si>
  <si>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</si>
  <si>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</si>
  <si>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</si>
  <si>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</si>
  <si>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</si>
  <si>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</si>
  <si>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</si>
  <si>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</si>
  <si>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</si>
  <si>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</si>
  <si>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</si>
  <si>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</si>
  <si>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</si>
  <si>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</si>
  <si>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</si>
  <si>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</si>
  <si>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</si>
  <si>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</si>
  <si>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</si>
  <si>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</si>
  <si>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</si>
  <si>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</si>
  <si>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</si>
  <si>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</si>
  <si>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</si>
  <si>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</si>
  <si>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</si>
  <si>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</si>
  <si>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</si>
  <si>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</si>
  <si>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</si>
  <si>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</si>
  <si>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</si>
  <si>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</si>
  <si>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</si>
  <si>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</si>
  <si>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</si>
  <si>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</si>
  <si>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</si>
  <si>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</si>
  <si>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</si>
  <si>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</si>
  <si>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</si>
  <si>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</si>
  <si>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</si>
  <si>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</si>
  <si>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</si>
  <si>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</si>
  <si>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</si>
  <si>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</si>
  <si>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</si>
  <si>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</si>
  <si>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</si>
  <si>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</si>
  <si>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</si>
  <si>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</si>
  <si>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</si>
  <si>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</si>
  <si>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</si>
  <si>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</si>
  <si>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</si>
  <si>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</si>
  <si>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</si>
  <si>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</si>
  <si>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</si>
  <si>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</si>
  <si>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</si>
  <si>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</si>
  <si>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</si>
  <si>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</si>
  <si>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</si>
  <si>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</si>
  <si>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</si>
  <si>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</si>
  <si>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</si>
  <si>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</si>
  <si>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</si>
  <si>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</si>
  <si>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</si>
  <si>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</si>
  <si>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</si>
  <si>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</si>
  <si>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</si>
  <si>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</si>
  <si>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</si>
  <si>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</si>
  <si>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</si>
  <si>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</si>
  <si>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</si>
  <si>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</si>
  <si>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</si>
  <si>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</si>
  <si>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</si>
  <si>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</si>
  <si>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</si>
  <si>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</si>
  <si>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</si>
  <si>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</si>
  <si>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</si>
  <si>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</si>
  <si>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</si>
  <si>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</si>
  <si>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</si>
  <si>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</si>
  <si>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</si>
  <si>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</si>
  <si>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</si>
  <si>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</si>
  <si>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</si>
  <si>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</si>
  <si>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</si>
  <si>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</si>
  <si>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</si>
  <si>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</si>
  <si>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</si>
  <si>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</si>
  <si>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</si>
  <si>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</si>
  <si>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</si>
  <si>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</si>
  <si>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</si>
  <si>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</si>
  <si>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</si>
  <si>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</si>
  <si>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</si>
  <si>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</si>
  <si>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</si>
  <si>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</si>
  <si>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</si>
  <si>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</si>
  <si>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</si>
  <si>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</si>
  <si>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</si>
  <si>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</si>
  <si>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</si>
  <si>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</si>
  <si>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</si>
  <si>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</si>
  <si>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</si>
  <si>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</si>
  <si>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</si>
  <si>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</si>
  <si>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</si>
  <si>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</si>
  <si>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</si>
  <si>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</si>
  <si>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</si>
  <si>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</si>
  <si>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</si>
  <si>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</si>
  <si>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</si>
  <si>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</si>
  <si>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</si>
  <si>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</si>
  <si>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</si>
  <si>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</si>
  <si>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</si>
  <si>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</si>
  <si>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</si>
  <si>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</si>
  <si>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</si>
  <si>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</si>
  <si>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</si>
  <si>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</si>
  <si>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</si>
  <si>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</si>
  <si>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</si>
  <si>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</si>
  <si>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</si>
  <si>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</si>
  <si>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</si>
  <si>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</si>
  <si>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</si>
  <si>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</si>
  <si>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</si>
  <si>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</si>
  <si>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</si>
  <si>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</si>
  <si>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</si>
  <si>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</si>
  <si>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</si>
  <si>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</si>
  <si>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</si>
  <si>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</si>
  <si>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</si>
  <si>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</si>
  <si>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</si>
  <si>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</si>
  <si>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</si>
  <si>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</si>
  <si>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</si>
  <si>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</si>
  <si>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</si>
  <si>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</si>
  <si>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</si>
  <si>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</si>
  <si>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</si>
  <si>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</si>
  <si>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</si>
  <si>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</si>
  <si>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</si>
  <si>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</si>
  <si>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</si>
  <si>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</si>
  <si>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</si>
  <si>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</si>
  <si>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</si>
  <si>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</si>
  <si>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</si>
  <si>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</si>
  <si>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</si>
  <si>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</si>
  <si>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</si>
  <si>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</si>
  <si>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</si>
  <si>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</si>
  <si>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</si>
  <si>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</si>
  <si>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</si>
  <si>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</si>
  <si>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</si>
  <si>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</si>
  <si>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</si>
  <si>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</si>
  <si>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</si>
  <si>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</si>
  <si>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</si>
  <si>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</si>
  <si>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</si>
  <si>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</si>
  <si>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</si>
  <si>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</si>
  <si>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</si>
  <si>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</si>
  <si>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</si>
  <si>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</si>
  <si>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</si>
  <si>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</si>
  <si>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</si>
  <si>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</si>
  <si>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</si>
  <si>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</si>
  <si>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</si>
  <si>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</si>
  <si>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</si>
  <si>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</si>
  <si>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</si>
  <si>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</si>
  <si>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</si>
  <si>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</si>
  <si>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</si>
  <si>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</si>
  <si>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</si>
  <si>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</si>
  <si>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</si>
  <si>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</si>
  <si>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</si>
  <si>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</si>
  <si>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</si>
  <si>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</si>
  <si>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</si>
  <si>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</si>
  <si>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</si>
  <si>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</si>
  <si>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</si>
  <si>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</si>
  <si>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</si>
  <si>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</si>
  <si>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</si>
  <si>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</si>
  <si>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</si>
  <si>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</si>
  <si>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</si>
  <si>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</si>
  <si>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</si>
  <si>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</si>
  <si>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</si>
  <si>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</si>
  <si>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</si>
  <si>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</si>
  <si>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</si>
  <si>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</si>
  <si>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</si>
  <si>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</si>
  <si>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</si>
  <si>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</si>
  <si>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</si>
  <si>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</si>
  <si>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</si>
  <si>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</si>
  <si>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</si>
  <si>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</si>
  <si>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</si>
  <si>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ABRIL 2026</t>
  </si>
  <si>
    <t>Precios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</si>
</sst>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166" fontId="19" fillId="0" borderId="47" xfId="1" applyFont="1" applyFill="1" applyBorder="1" applyAlignment="1" applyProtection="1"/>
    <xf numFmtId="166" fontId="19" fillId="0" borderId="48" xfId="1" applyFont="1" applyFill="1" applyBorder="1" applyAlignment="1" applyProtection="1"/>
  </cellXfs>
  <cellStyles count="12">
    <cellStyle name="Millares" xfId="1" builtinId="3"/>
    <cellStyle name="Millares 2" xfId="9"/>
    <cellStyle name="Moneda" xfId="2" builtinId="4"/>
    <cellStyle name="Normal" xfId="0" builtinId="0"/>
    <cellStyle name="Normal 2" xfId="10"/>
    <cellStyle name="Normal_Aux" xfId="4"/>
    <cellStyle name="Normal_Costo equipos" xfId="8"/>
    <cellStyle name="Normal_Hoja1" xfId="5"/>
    <cellStyle name="Normal_IN-01-10" xfId="7"/>
    <cellStyle name="Normal_IN-09-06" xfId="3"/>
    <cellStyle name="Normal_IN-11-08" xfId="6"/>
    <cellStyle name="Porcentaje 2" xfId="11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47625</xdr:rowOff>
    </xdr:from>
    <xdr:to>
      <xdr:col>4</xdr:col>
      <xdr:colOff>723901</xdr:colOff>
      <xdr:row>2</xdr:row>
      <xdr:rowOff>114221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47625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7</xdr:col>
      <xdr:colOff>0</xdr:colOff>
      <xdr:row>0</xdr:row>
      <xdr:rowOff>899542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142876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219076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8</xdr:col>
      <xdr:colOff>9525</xdr:colOff>
      <xdr:row>0</xdr:row>
      <xdr:rowOff>842393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66675</xdr:colOff>
      <xdr:row>1</xdr:row>
      <xdr:rowOff>51818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85726</xdr:colOff>
      <xdr:row>0</xdr:row>
      <xdr:rowOff>813817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57150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7</xdr:col>
      <xdr:colOff>190500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7</xdr:col>
      <xdr:colOff>180976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7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200025</xdr:colOff>
      <xdr:row>0</xdr:row>
      <xdr:rowOff>880493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8</xdr:col>
      <xdr:colOff>28576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209551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2</xdr:row>
      <xdr:rowOff>97469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7</xdr:col>
      <xdr:colOff>66675</xdr:colOff>
      <xdr:row>1</xdr:row>
      <xdr:rowOff>51817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133350</xdr:colOff>
      <xdr:row>0</xdr:row>
      <xdr:rowOff>890018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H736"/>
  <sheetViews>
    <sheetView tabSelected="1" topLeftCell="A616" zoomScaleNormal="100" workbookViewId="0">
      <selection activeCell="H632" sqref="H632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20.42578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08"/>
      <c r="C3" s="308"/>
      <c r="D3" s="308"/>
      <c r="E3" s="308"/>
    </row>
    <row r="4" spans="2:8" s="134" customFormat="1" ht="15" customHeight="1" x14ac:dyDescent="0.25">
      <c r="B4" s="192" t="s">
        <v>1766</v>
      </c>
      <c r="C4" s="211" t="s">
        <v>2042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5" t="s">
        <v>1752</v>
      </c>
      <c r="C6" s="306"/>
      <c r="D6" s="306"/>
      <c r="E6" s="307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x14ac:dyDescent="0.2">
      <c r="B8" s="239" t="s">
        <v>879</v>
      </c>
      <c r="C8" s="240" t="s">
        <v>1207</v>
      </c>
      <c r="D8" s="241" t="s">
        <v>878</v>
      </c>
      <c r="E8" s="290">
        <v>240330.17157786401</v>
      </c>
      <c r="G8" s="193"/>
    </row>
    <row r="9" spans="2:8" ht="15" customHeight="1" x14ac:dyDescent="0.2">
      <c r="B9" s="242" t="s">
        <v>899</v>
      </c>
      <c r="C9" s="243" t="s">
        <v>1208</v>
      </c>
      <c r="D9" s="244" t="s">
        <v>117</v>
      </c>
      <c r="E9" s="346">
        <v>4421.0982028064327</v>
      </c>
      <c r="G9" s="193"/>
    </row>
    <row r="10" spans="2:8" ht="15" customHeight="1" x14ac:dyDescent="0.2">
      <c r="B10" s="242" t="s">
        <v>898</v>
      </c>
      <c r="C10" s="243" t="s">
        <v>1501</v>
      </c>
      <c r="D10" s="244" t="s">
        <v>117</v>
      </c>
      <c r="E10" s="346">
        <v>4554.648421392556</v>
      </c>
      <c r="G10" s="193"/>
    </row>
    <row r="11" spans="2:8" ht="15" customHeight="1" x14ac:dyDescent="0.2">
      <c r="B11" s="242" t="s">
        <v>897</v>
      </c>
      <c r="C11" s="243" t="s">
        <v>1209</v>
      </c>
      <c r="D11" s="244" t="s">
        <v>117</v>
      </c>
      <c r="E11" s="346">
        <v>4565.7043321027013</v>
      </c>
      <c r="G11" s="193"/>
    </row>
    <row r="12" spans="2:8" ht="15" customHeight="1" x14ac:dyDescent="0.2">
      <c r="B12" s="242" t="s">
        <v>896</v>
      </c>
      <c r="C12" s="243" t="s">
        <v>1503</v>
      </c>
      <c r="D12" s="244" t="s">
        <v>117</v>
      </c>
      <c r="E12" s="346">
        <v>4755.2189701415555</v>
      </c>
      <c r="G12" s="193"/>
    </row>
    <row r="13" spans="2:8" ht="15" customHeight="1" x14ac:dyDescent="0.2">
      <c r="B13" s="242" t="s">
        <v>895</v>
      </c>
      <c r="C13" s="243" t="s">
        <v>1210</v>
      </c>
      <c r="D13" s="244" t="s">
        <v>117</v>
      </c>
      <c r="E13" s="346">
        <v>5037.3369595086324</v>
      </c>
      <c r="G13" s="193"/>
    </row>
    <row r="14" spans="2:8" ht="15" customHeight="1" x14ac:dyDescent="0.2">
      <c r="B14" s="242" t="s">
        <v>894</v>
      </c>
      <c r="C14" s="243" t="s">
        <v>1505</v>
      </c>
      <c r="D14" s="244" t="s">
        <v>117</v>
      </c>
      <c r="E14" s="346">
        <v>4236.0272922457661</v>
      </c>
      <c r="G14" s="193"/>
    </row>
    <row r="15" spans="2:8" ht="15" customHeight="1" x14ac:dyDescent="0.2">
      <c r="B15" s="245" t="s">
        <v>893</v>
      </c>
      <c r="C15" s="246" t="s">
        <v>1211</v>
      </c>
      <c r="D15" s="244" t="s">
        <v>117</v>
      </c>
      <c r="E15" s="346">
        <v>4791.4518335079429</v>
      </c>
      <c r="G15" s="193"/>
    </row>
    <row r="16" spans="2:8" ht="15" customHeight="1" x14ac:dyDescent="0.2">
      <c r="B16" s="245" t="s">
        <v>892</v>
      </c>
      <c r="C16" s="246" t="s">
        <v>1212</v>
      </c>
      <c r="D16" s="244" t="s">
        <v>311</v>
      </c>
      <c r="E16" s="346">
        <v>4476151.32765231</v>
      </c>
      <c r="G16" s="193"/>
    </row>
    <row r="17" spans="2:7" ht="15" customHeight="1" x14ac:dyDescent="0.2">
      <c r="B17" s="242" t="s">
        <v>891</v>
      </c>
      <c r="C17" s="243" t="s">
        <v>1213</v>
      </c>
      <c r="D17" s="244" t="s">
        <v>117</v>
      </c>
      <c r="E17" s="346">
        <v>8775.3430233979307</v>
      </c>
      <c r="G17" s="193"/>
    </row>
    <row r="18" spans="2:7" ht="15" customHeight="1" x14ac:dyDescent="0.2">
      <c r="B18" s="245" t="s">
        <v>850</v>
      </c>
      <c r="C18" s="246" t="s">
        <v>1214</v>
      </c>
      <c r="D18" s="244" t="s">
        <v>117</v>
      </c>
      <c r="E18" s="346">
        <v>8067.7867761721127</v>
      </c>
      <c r="G18" s="193"/>
    </row>
    <row r="19" spans="2:7" ht="15" customHeight="1" x14ac:dyDescent="0.2">
      <c r="B19" s="245" t="s">
        <v>847</v>
      </c>
      <c r="C19" s="246" t="s">
        <v>1215</v>
      </c>
      <c r="D19" s="244" t="s">
        <v>2</v>
      </c>
      <c r="E19" s="346">
        <v>4797.4296027838336</v>
      </c>
      <c r="G19" s="193"/>
    </row>
    <row r="20" spans="2:7" ht="15" customHeight="1" x14ac:dyDescent="0.2">
      <c r="B20" s="245" t="s">
        <v>849</v>
      </c>
      <c r="C20" s="246" t="s">
        <v>1216</v>
      </c>
      <c r="D20" s="244" t="s">
        <v>117</v>
      </c>
      <c r="E20" s="346">
        <v>7006.2662462878097</v>
      </c>
      <c r="G20" s="193"/>
    </row>
    <row r="21" spans="2:7" ht="15" customHeight="1" x14ac:dyDescent="0.2">
      <c r="B21" s="245" t="s">
        <v>869</v>
      </c>
      <c r="C21" s="246" t="s">
        <v>1217</v>
      </c>
      <c r="D21" s="244" t="s">
        <v>117</v>
      </c>
      <c r="E21" s="346">
        <v>6469.4077126026496</v>
      </c>
      <c r="G21" s="193"/>
    </row>
    <row r="22" spans="2:7" ht="15" customHeight="1" x14ac:dyDescent="0.2">
      <c r="B22" s="245" t="s">
        <v>868</v>
      </c>
      <c r="C22" s="246" t="s">
        <v>1218</v>
      </c>
      <c r="D22" s="244" t="s">
        <v>117</v>
      </c>
      <c r="E22" s="346">
        <v>6074.7030284362745</v>
      </c>
      <c r="G22" s="193"/>
    </row>
    <row r="23" spans="2:7" ht="15" customHeight="1" x14ac:dyDescent="0.2">
      <c r="B23" s="245" t="s">
        <v>867</v>
      </c>
      <c r="C23" s="246" t="s">
        <v>1507</v>
      </c>
      <c r="D23" s="244" t="s">
        <v>117</v>
      </c>
      <c r="E23" s="346">
        <v>7375.0190329981042</v>
      </c>
      <c r="G23" s="193"/>
    </row>
    <row r="24" spans="2:7" ht="15" customHeight="1" x14ac:dyDescent="0.2">
      <c r="B24" s="242" t="s">
        <v>866</v>
      </c>
      <c r="C24" s="243" t="s">
        <v>1219</v>
      </c>
      <c r="D24" s="244" t="s">
        <v>117</v>
      </c>
      <c r="E24" s="346">
        <v>10812.862615307269</v>
      </c>
      <c r="G24" s="193"/>
    </row>
    <row r="25" spans="2:7" ht="15" customHeight="1" x14ac:dyDescent="0.2">
      <c r="B25" s="245" t="s">
        <v>877</v>
      </c>
      <c r="C25" s="246" t="s">
        <v>1220</v>
      </c>
      <c r="D25" s="244" t="s">
        <v>4</v>
      </c>
      <c r="E25" s="346">
        <v>22382.305891220578</v>
      </c>
      <c r="G25" s="193"/>
    </row>
    <row r="26" spans="2:7" ht="15" customHeight="1" x14ac:dyDescent="0.2">
      <c r="B26" s="245" t="s">
        <v>876</v>
      </c>
      <c r="C26" s="246" t="s">
        <v>1221</v>
      </c>
      <c r="D26" s="244" t="s">
        <v>117</v>
      </c>
      <c r="E26" s="346">
        <v>6179.5368340812965</v>
      </c>
      <c r="G26" s="193"/>
    </row>
    <row r="27" spans="2:7" ht="15" customHeight="1" x14ac:dyDescent="0.2">
      <c r="B27" s="242" t="s">
        <v>875</v>
      </c>
      <c r="C27" s="243" t="s">
        <v>1222</v>
      </c>
      <c r="D27" s="244" t="s">
        <v>117</v>
      </c>
      <c r="E27" s="346">
        <v>6641.8654958321713</v>
      </c>
      <c r="G27" s="193"/>
    </row>
    <row r="28" spans="2:7" ht="15" customHeight="1" x14ac:dyDescent="0.2">
      <c r="B28" s="245" t="s">
        <v>874</v>
      </c>
      <c r="C28" s="246" t="s">
        <v>1223</v>
      </c>
      <c r="D28" s="244" t="s">
        <v>4</v>
      </c>
      <c r="E28" s="346">
        <v>374.83715163092239</v>
      </c>
      <c r="G28" s="193"/>
    </row>
    <row r="29" spans="2:7" ht="15" customHeight="1" x14ac:dyDescent="0.2">
      <c r="B29" s="245" t="s">
        <v>873</v>
      </c>
      <c r="C29" s="246" t="s">
        <v>1224</v>
      </c>
      <c r="D29" s="244" t="s">
        <v>4</v>
      </c>
      <c r="E29" s="346">
        <v>407.28332745481504</v>
      </c>
      <c r="G29" s="193"/>
    </row>
    <row r="30" spans="2:7" ht="15" customHeight="1" x14ac:dyDescent="0.2">
      <c r="B30" s="242" t="s">
        <v>872</v>
      </c>
      <c r="C30" s="243" t="s">
        <v>1225</v>
      </c>
      <c r="D30" s="244" t="s">
        <v>117</v>
      </c>
      <c r="E30" s="346">
        <v>8415.2286457628488</v>
      </c>
      <c r="G30" s="193"/>
    </row>
    <row r="31" spans="2:7" ht="15" customHeight="1" x14ac:dyDescent="0.2">
      <c r="B31" s="242" t="s">
        <v>871</v>
      </c>
      <c r="C31" s="243" t="s">
        <v>1226</v>
      </c>
      <c r="D31" s="244" t="s">
        <v>4</v>
      </c>
      <c r="E31" s="346">
        <v>36971.944506553184</v>
      </c>
      <c r="G31" s="193"/>
    </row>
    <row r="32" spans="2:7" ht="15" customHeight="1" x14ac:dyDescent="0.2">
      <c r="B32" s="245" t="s">
        <v>860</v>
      </c>
      <c r="C32" s="246" t="s">
        <v>1227</v>
      </c>
      <c r="D32" s="244" t="s">
        <v>4</v>
      </c>
      <c r="E32" s="346">
        <v>1895.3786115951341</v>
      </c>
      <c r="G32" s="193"/>
    </row>
    <row r="33" spans="2:7" ht="15" customHeight="1" x14ac:dyDescent="0.2">
      <c r="B33" s="245" t="s">
        <v>890</v>
      </c>
      <c r="C33" s="246" t="s">
        <v>1228</v>
      </c>
      <c r="D33" s="244" t="s">
        <v>4</v>
      </c>
      <c r="E33" s="346">
        <v>2217.7131272127285</v>
      </c>
      <c r="G33" s="193"/>
    </row>
    <row r="34" spans="2:7" ht="15" customHeight="1" x14ac:dyDescent="0.2">
      <c r="B34" s="245" t="s">
        <v>864</v>
      </c>
      <c r="C34" s="246" t="s">
        <v>1229</v>
      </c>
      <c r="D34" s="244" t="s">
        <v>2</v>
      </c>
      <c r="E34" s="346">
        <v>731.46931656697177</v>
      </c>
      <c r="G34" s="193"/>
    </row>
    <row r="35" spans="2:7" ht="15" customHeight="1" x14ac:dyDescent="0.2">
      <c r="B35" s="245" t="s">
        <v>863</v>
      </c>
      <c r="C35" s="246" t="s">
        <v>1230</v>
      </c>
      <c r="D35" s="244" t="s">
        <v>2</v>
      </c>
      <c r="E35" s="346">
        <v>1697.6524605947052</v>
      </c>
      <c r="G35" s="193"/>
    </row>
    <row r="36" spans="2:7" ht="15" customHeight="1" x14ac:dyDescent="0.2">
      <c r="B36" s="245" t="s">
        <v>845</v>
      </c>
      <c r="C36" s="246" t="s">
        <v>1231</v>
      </c>
      <c r="D36" s="244" t="s">
        <v>2</v>
      </c>
      <c r="E36" s="346">
        <v>9132.9595832818231</v>
      </c>
      <c r="G36" s="193"/>
    </row>
    <row r="37" spans="2:7" ht="15" customHeight="1" x14ac:dyDescent="0.2">
      <c r="B37" s="242" t="s">
        <v>889</v>
      </c>
      <c r="C37" s="243" t="s">
        <v>1232</v>
      </c>
      <c r="D37" s="244" t="s">
        <v>2</v>
      </c>
      <c r="E37" s="346">
        <v>327.10777839942199</v>
      </c>
      <c r="G37" s="193"/>
    </row>
    <row r="38" spans="2:7" ht="15" customHeight="1" x14ac:dyDescent="0.2">
      <c r="B38" s="245" t="s">
        <v>888</v>
      </c>
      <c r="C38" s="246" t="s">
        <v>1233</v>
      </c>
      <c r="D38" s="244" t="s">
        <v>311</v>
      </c>
      <c r="E38" s="346">
        <v>4833170.174968564</v>
      </c>
      <c r="G38" s="193"/>
    </row>
    <row r="39" spans="2:7" ht="15" customHeight="1" x14ac:dyDescent="0.2">
      <c r="B39" s="242" t="s">
        <v>887</v>
      </c>
      <c r="C39" s="243" t="s">
        <v>1234</v>
      </c>
      <c r="D39" s="244" t="s">
        <v>117</v>
      </c>
      <c r="E39" s="346">
        <v>5105.1699157865651</v>
      </c>
      <c r="G39" s="193"/>
    </row>
    <row r="40" spans="2:7" ht="15" customHeight="1" x14ac:dyDescent="0.2">
      <c r="B40" s="242" t="s">
        <v>886</v>
      </c>
      <c r="C40" s="243" t="s">
        <v>1235</v>
      </c>
      <c r="D40" s="244" t="s">
        <v>117</v>
      </c>
      <c r="E40" s="346">
        <v>5150.9853308300499</v>
      </c>
      <c r="G40" s="193"/>
    </row>
    <row r="41" spans="2:7" ht="15" customHeight="1" x14ac:dyDescent="0.2">
      <c r="B41" s="242" t="s">
        <v>859</v>
      </c>
      <c r="C41" s="243" t="s">
        <v>1236</v>
      </c>
      <c r="D41" s="244" t="s">
        <v>855</v>
      </c>
      <c r="E41" s="346">
        <v>11794.413280841518</v>
      </c>
      <c r="G41" s="193"/>
    </row>
    <row r="42" spans="2:7" ht="15" customHeight="1" x14ac:dyDescent="0.2">
      <c r="B42" s="242" t="s">
        <v>858</v>
      </c>
      <c r="C42" s="243" t="s">
        <v>1237</v>
      </c>
      <c r="D42" s="244" t="s">
        <v>855</v>
      </c>
      <c r="E42" s="346">
        <v>20156.967491192863</v>
      </c>
      <c r="G42" s="193"/>
    </row>
    <row r="43" spans="2:7" ht="15" customHeight="1" x14ac:dyDescent="0.2">
      <c r="B43" s="242" t="s">
        <v>857</v>
      </c>
      <c r="C43" s="243" t="s">
        <v>1238</v>
      </c>
      <c r="D43" s="244" t="s">
        <v>855</v>
      </c>
      <c r="E43" s="346">
        <v>45193.759428332814</v>
      </c>
      <c r="G43" s="193"/>
    </row>
    <row r="44" spans="2:7" ht="15" customHeight="1" x14ac:dyDescent="0.2">
      <c r="B44" s="242" t="s">
        <v>856</v>
      </c>
      <c r="C44" s="243" t="s">
        <v>1239</v>
      </c>
      <c r="D44" s="244" t="s">
        <v>855</v>
      </c>
      <c r="E44" s="346">
        <v>78629.541935722373</v>
      </c>
      <c r="G44" s="193"/>
    </row>
    <row r="45" spans="2:7" ht="15" customHeight="1" x14ac:dyDescent="0.2">
      <c r="B45" s="242" t="s">
        <v>885</v>
      </c>
      <c r="C45" s="243" t="s">
        <v>1240</v>
      </c>
      <c r="D45" s="244" t="s">
        <v>117</v>
      </c>
      <c r="E45" s="346">
        <v>17239.99227144098</v>
      </c>
      <c r="G45" s="193"/>
    </row>
    <row r="46" spans="2:7" ht="15" customHeight="1" x14ac:dyDescent="0.2">
      <c r="B46" s="242" t="s">
        <v>884</v>
      </c>
      <c r="C46" s="243" t="s">
        <v>1241</v>
      </c>
      <c r="D46" s="244" t="s">
        <v>117</v>
      </c>
      <c r="E46" s="346">
        <v>24183.935407496039</v>
      </c>
      <c r="G46" s="193"/>
    </row>
    <row r="47" spans="2:7" ht="15" customHeight="1" x14ac:dyDescent="0.2">
      <c r="B47" s="242" t="s">
        <v>862</v>
      </c>
      <c r="C47" s="243" t="s">
        <v>1850</v>
      </c>
      <c r="D47" s="244" t="s">
        <v>2</v>
      </c>
      <c r="E47" s="346">
        <v>1101.6925198670742</v>
      </c>
      <c r="G47" s="193"/>
    </row>
    <row r="48" spans="2:7" ht="15" customHeight="1" x14ac:dyDescent="0.2">
      <c r="B48" s="245" t="s">
        <v>766</v>
      </c>
      <c r="C48" s="246" t="s">
        <v>1242</v>
      </c>
      <c r="D48" s="244" t="s">
        <v>4</v>
      </c>
      <c r="E48" s="346">
        <v>6949.7552526459449</v>
      </c>
      <c r="G48" s="193"/>
    </row>
    <row r="49" spans="2:7" ht="15" customHeight="1" x14ac:dyDescent="0.2">
      <c r="B49" s="245" t="s">
        <v>765</v>
      </c>
      <c r="C49" s="246" t="s">
        <v>1243</v>
      </c>
      <c r="D49" s="244" t="s">
        <v>4</v>
      </c>
      <c r="E49" s="346">
        <v>8934.0797914867908</v>
      </c>
      <c r="G49" s="193"/>
    </row>
    <row r="50" spans="2:7" ht="15" customHeight="1" x14ac:dyDescent="0.2">
      <c r="B50" s="242" t="s">
        <v>764</v>
      </c>
      <c r="C50" s="243" t="s">
        <v>1244</v>
      </c>
      <c r="D50" s="244" t="s">
        <v>4</v>
      </c>
      <c r="E50" s="346">
        <v>14315.823659384072</v>
      </c>
      <c r="G50" s="193"/>
    </row>
    <row r="51" spans="2:7" ht="15" customHeight="1" x14ac:dyDescent="0.2">
      <c r="B51" s="242" t="s">
        <v>854</v>
      </c>
      <c r="C51" s="243" t="s">
        <v>1245</v>
      </c>
      <c r="D51" s="244" t="s">
        <v>4</v>
      </c>
      <c r="E51" s="346">
        <v>4051.5549550401988</v>
      </c>
      <c r="G51" s="193"/>
    </row>
    <row r="52" spans="2:7" ht="15" customHeight="1" x14ac:dyDescent="0.2">
      <c r="B52" s="242" t="s">
        <v>853</v>
      </c>
      <c r="C52" s="243" t="s">
        <v>1246</v>
      </c>
      <c r="D52" s="244" t="s">
        <v>4</v>
      </c>
      <c r="E52" s="346">
        <v>11552.322412887448</v>
      </c>
      <c r="G52" s="193"/>
    </row>
    <row r="53" spans="2:7" ht="15" customHeight="1" x14ac:dyDescent="0.2">
      <c r="B53" s="242" t="s">
        <v>852</v>
      </c>
      <c r="C53" s="243" t="s">
        <v>1247</v>
      </c>
      <c r="D53" s="244" t="s">
        <v>4</v>
      </c>
      <c r="E53" s="346">
        <v>10312.297912376802</v>
      </c>
      <c r="G53" s="193"/>
    </row>
    <row r="54" spans="2:7" ht="15" customHeight="1" x14ac:dyDescent="0.2">
      <c r="B54" s="242" t="s">
        <v>883</v>
      </c>
      <c r="C54" s="243" t="s">
        <v>1248</v>
      </c>
      <c r="D54" s="244" t="s">
        <v>2</v>
      </c>
      <c r="E54" s="346">
        <v>11140.532814728245</v>
      </c>
      <c r="G54" s="193"/>
    </row>
    <row r="55" spans="2:7" ht="15" customHeight="1" x14ac:dyDescent="0.2">
      <c r="B55" s="242" t="s">
        <v>882</v>
      </c>
      <c r="C55" s="243" t="s">
        <v>1249</v>
      </c>
      <c r="D55" s="244" t="s">
        <v>2</v>
      </c>
      <c r="E55" s="346">
        <v>8337.0252222836116</v>
      </c>
      <c r="G55" s="193"/>
    </row>
    <row r="56" spans="2:7" ht="15" customHeight="1" x14ac:dyDescent="0.2">
      <c r="B56" s="242" t="s">
        <v>881</v>
      </c>
      <c r="C56" s="243" t="s">
        <v>1250</v>
      </c>
      <c r="D56" s="244" t="s">
        <v>3</v>
      </c>
      <c r="E56" s="346">
        <v>6007.1598170714251</v>
      </c>
      <c r="G56" s="193"/>
    </row>
    <row r="57" spans="2:7" ht="15" customHeight="1" x14ac:dyDescent="0.2">
      <c r="B57" s="245" t="s">
        <v>840</v>
      </c>
      <c r="C57" s="246" t="s">
        <v>1251</v>
      </c>
      <c r="D57" s="244" t="s">
        <v>119</v>
      </c>
      <c r="E57" s="346">
        <v>3076.3182721905869</v>
      </c>
      <c r="G57" s="193"/>
    </row>
    <row r="58" spans="2:7" ht="15" customHeight="1" x14ac:dyDescent="0.2">
      <c r="B58" s="245" t="s">
        <v>842</v>
      </c>
      <c r="C58" s="246" t="s">
        <v>1253</v>
      </c>
      <c r="D58" s="244" t="s">
        <v>119</v>
      </c>
      <c r="E58" s="346">
        <v>3174.0218168677725</v>
      </c>
      <c r="G58" s="193"/>
    </row>
    <row r="59" spans="2:7" ht="15" customHeight="1" x14ac:dyDescent="0.2">
      <c r="B59" s="242" t="s">
        <v>831</v>
      </c>
      <c r="C59" s="243" t="s">
        <v>1254</v>
      </c>
      <c r="D59" s="244" t="s">
        <v>3</v>
      </c>
      <c r="E59" s="346">
        <v>7621.4161177584365</v>
      </c>
      <c r="G59" s="193"/>
    </row>
    <row r="60" spans="2:7" ht="15" customHeight="1" x14ac:dyDescent="0.2">
      <c r="B60" s="242" t="s">
        <v>833</v>
      </c>
      <c r="C60" s="243" t="s">
        <v>1255</v>
      </c>
      <c r="D60" s="244" t="s">
        <v>119</v>
      </c>
      <c r="E60" s="346">
        <v>1981.861143141716</v>
      </c>
      <c r="G60" s="193"/>
    </row>
    <row r="61" spans="2:7" ht="15" customHeight="1" x14ac:dyDescent="0.2">
      <c r="B61" s="245" t="s">
        <v>830</v>
      </c>
      <c r="C61" s="246" t="s">
        <v>1256</v>
      </c>
      <c r="D61" s="244" t="s">
        <v>3</v>
      </c>
      <c r="E61" s="346">
        <v>9672.0874254888149</v>
      </c>
      <c r="G61" s="193"/>
    </row>
    <row r="62" spans="2:7" ht="15" customHeight="1" x14ac:dyDescent="0.2">
      <c r="B62" s="242" t="s">
        <v>829</v>
      </c>
      <c r="C62" s="243" t="s">
        <v>1754</v>
      </c>
      <c r="D62" s="244" t="s">
        <v>3</v>
      </c>
      <c r="E62" s="346">
        <v>7736.2933796641128</v>
      </c>
      <c r="G62" s="193"/>
    </row>
    <row r="63" spans="2:7" ht="15" customHeight="1" x14ac:dyDescent="0.2">
      <c r="B63" s="245" t="s">
        <v>837</v>
      </c>
      <c r="C63" s="246" t="s">
        <v>1257</v>
      </c>
      <c r="D63" s="244" t="s">
        <v>117</v>
      </c>
      <c r="E63" s="346">
        <v>8578.1357037398411</v>
      </c>
      <c r="G63" s="193"/>
    </row>
    <row r="64" spans="2:7" ht="15" customHeight="1" x14ac:dyDescent="0.2">
      <c r="B64" s="245" t="s">
        <v>822</v>
      </c>
      <c r="C64" s="246" t="s">
        <v>1258</v>
      </c>
      <c r="D64" s="244" t="s">
        <v>3</v>
      </c>
      <c r="E64" s="346">
        <v>361.97974669638143</v>
      </c>
      <c r="G64" s="193"/>
    </row>
    <row r="65" spans="2:7" ht="15" customHeight="1" x14ac:dyDescent="0.2">
      <c r="B65" s="242" t="s">
        <v>828</v>
      </c>
      <c r="C65" s="243" t="s">
        <v>1259</v>
      </c>
      <c r="D65" s="244" t="s">
        <v>117</v>
      </c>
      <c r="E65" s="346">
        <v>1653.8202542017327</v>
      </c>
      <c r="G65" s="193"/>
    </row>
    <row r="66" spans="2:7" ht="15" customHeight="1" x14ac:dyDescent="0.2">
      <c r="B66" s="242" t="s">
        <v>827</v>
      </c>
      <c r="C66" s="243" t="s">
        <v>1260</v>
      </c>
      <c r="D66" s="244" t="s">
        <v>3</v>
      </c>
      <c r="E66" s="346">
        <v>15030.268897065736</v>
      </c>
      <c r="G66" s="193"/>
    </row>
    <row r="67" spans="2:7" ht="15" customHeight="1" x14ac:dyDescent="0.2">
      <c r="B67" s="245" t="s">
        <v>823</v>
      </c>
      <c r="C67" s="246" t="s">
        <v>1261</v>
      </c>
      <c r="D67" s="244" t="s">
        <v>119</v>
      </c>
      <c r="E67" s="346">
        <v>2579.9243253067693</v>
      </c>
      <c r="G67" s="193"/>
    </row>
    <row r="68" spans="2:7" ht="15" customHeight="1" x14ac:dyDescent="0.2">
      <c r="B68" s="245" t="s">
        <v>820</v>
      </c>
      <c r="C68" s="246" t="s">
        <v>1262</v>
      </c>
      <c r="D68" s="244" t="s">
        <v>3</v>
      </c>
      <c r="E68" s="346">
        <v>12552.798774111769</v>
      </c>
      <c r="G68" s="193"/>
    </row>
    <row r="69" spans="2:7" ht="15" customHeight="1" x14ac:dyDescent="0.2">
      <c r="B69" s="245" t="s">
        <v>825</v>
      </c>
      <c r="C69" s="246" t="s">
        <v>1263</v>
      </c>
      <c r="D69" s="244" t="s">
        <v>117</v>
      </c>
      <c r="E69" s="346">
        <v>815.83780264490565</v>
      </c>
      <c r="G69" s="193"/>
    </row>
    <row r="70" spans="2:7" ht="15" customHeight="1" x14ac:dyDescent="0.2">
      <c r="B70" s="242" t="s">
        <v>819</v>
      </c>
      <c r="C70" s="246" t="s">
        <v>1755</v>
      </c>
      <c r="D70" s="244" t="s">
        <v>3</v>
      </c>
      <c r="E70" s="346">
        <v>7078.1066119628131</v>
      </c>
      <c r="G70" s="193"/>
    </row>
    <row r="71" spans="2:7" ht="15" customHeight="1" x14ac:dyDescent="0.2">
      <c r="B71" s="242" t="s">
        <v>818</v>
      </c>
      <c r="C71" s="243" t="s">
        <v>1264</v>
      </c>
      <c r="D71" s="244" t="s">
        <v>2</v>
      </c>
      <c r="E71" s="346">
        <v>52827.064429560189</v>
      </c>
      <c r="G71" s="193"/>
    </row>
    <row r="72" spans="2:7" ht="15" customHeight="1" x14ac:dyDescent="0.2">
      <c r="B72" s="245" t="s">
        <v>815</v>
      </c>
      <c r="C72" s="246" t="s">
        <v>1265</v>
      </c>
      <c r="D72" s="244" t="s">
        <v>1</v>
      </c>
      <c r="E72" s="346">
        <v>19782.932019914497</v>
      </c>
      <c r="G72" s="193"/>
    </row>
    <row r="73" spans="2:7" ht="15" customHeight="1" x14ac:dyDescent="0.2">
      <c r="B73" s="245" t="s">
        <v>810</v>
      </c>
      <c r="C73" s="246" t="s">
        <v>1266</v>
      </c>
      <c r="D73" s="244" t="s">
        <v>1</v>
      </c>
      <c r="E73" s="346">
        <v>38993.104711776316</v>
      </c>
      <c r="G73" s="193"/>
    </row>
    <row r="74" spans="2:7" ht="15" customHeight="1" x14ac:dyDescent="0.2">
      <c r="B74" s="245" t="s">
        <v>806</v>
      </c>
      <c r="C74" s="246" t="s">
        <v>1267</v>
      </c>
      <c r="D74" s="244" t="s">
        <v>1</v>
      </c>
      <c r="E74" s="346">
        <v>24635.130707522851</v>
      </c>
      <c r="G74" s="193"/>
    </row>
    <row r="75" spans="2:7" ht="15" customHeight="1" x14ac:dyDescent="0.2">
      <c r="B75" s="245" t="s">
        <v>805</v>
      </c>
      <c r="C75" s="246" t="s">
        <v>1268</v>
      </c>
      <c r="D75" s="244" t="s">
        <v>1</v>
      </c>
      <c r="E75" s="346">
        <v>30424.08109064764</v>
      </c>
      <c r="G75" s="193"/>
    </row>
    <row r="76" spans="2:7" ht="15" customHeight="1" x14ac:dyDescent="0.2">
      <c r="B76" s="245" t="s">
        <v>814</v>
      </c>
      <c r="C76" s="246" t="s">
        <v>1269</v>
      </c>
      <c r="D76" s="244" t="s">
        <v>1</v>
      </c>
      <c r="E76" s="346">
        <v>21764.719999692348</v>
      </c>
      <c r="G76" s="193"/>
    </row>
    <row r="77" spans="2:7" ht="15" customHeight="1" x14ac:dyDescent="0.2">
      <c r="B77" s="245" t="s">
        <v>813</v>
      </c>
      <c r="C77" s="246" t="s">
        <v>1270</v>
      </c>
      <c r="D77" s="244" t="s">
        <v>1</v>
      </c>
      <c r="E77" s="346">
        <v>28466.714365082258</v>
      </c>
      <c r="G77" s="193"/>
    </row>
    <row r="78" spans="2:7" ht="15" customHeight="1" x14ac:dyDescent="0.2">
      <c r="B78" s="245" t="s">
        <v>809</v>
      </c>
      <c r="C78" s="246" t="s">
        <v>1271</v>
      </c>
      <c r="D78" s="244" t="s">
        <v>1</v>
      </c>
      <c r="E78" s="346">
        <v>38074.011691121988</v>
      </c>
      <c r="G78" s="193"/>
    </row>
    <row r="79" spans="2:7" ht="15" customHeight="1" x14ac:dyDescent="0.2">
      <c r="B79" s="245" t="s">
        <v>808</v>
      </c>
      <c r="C79" s="246" t="s">
        <v>1272</v>
      </c>
      <c r="D79" s="244" t="s">
        <v>1</v>
      </c>
      <c r="E79" s="346">
        <v>25282.919653983452</v>
      </c>
      <c r="G79" s="193"/>
    </row>
    <row r="80" spans="2:7" ht="15" customHeight="1" x14ac:dyDescent="0.2">
      <c r="B80" s="245" t="s">
        <v>804</v>
      </c>
      <c r="C80" s="246" t="s">
        <v>1273</v>
      </c>
      <c r="D80" s="244" t="s">
        <v>1</v>
      </c>
      <c r="E80" s="346">
        <v>23800.941012287145</v>
      </c>
      <c r="G80" s="193"/>
    </row>
    <row r="81" spans="2:7" ht="15" customHeight="1" x14ac:dyDescent="0.2">
      <c r="B81" s="245" t="s">
        <v>803</v>
      </c>
      <c r="C81" s="246" t="s">
        <v>1274</v>
      </c>
      <c r="D81" s="244" t="s">
        <v>1</v>
      </c>
      <c r="E81" s="346">
        <v>22200.593048503837</v>
      </c>
      <c r="G81" s="193"/>
    </row>
    <row r="82" spans="2:7" ht="15" customHeight="1" x14ac:dyDescent="0.2">
      <c r="B82" s="242" t="s">
        <v>802</v>
      </c>
      <c r="C82" s="243" t="s">
        <v>1275</v>
      </c>
      <c r="D82" s="244" t="s">
        <v>1</v>
      </c>
      <c r="E82" s="346">
        <v>26546.408789682246</v>
      </c>
      <c r="G82" s="193"/>
    </row>
    <row r="83" spans="2:7" ht="15" customHeight="1" x14ac:dyDescent="0.2">
      <c r="B83" s="242" t="s">
        <v>812</v>
      </c>
      <c r="C83" s="243" t="s">
        <v>1276</v>
      </c>
      <c r="D83" s="244" t="s">
        <v>1</v>
      </c>
      <c r="E83" s="346">
        <v>21422.26062783743</v>
      </c>
      <c r="G83" s="193"/>
    </row>
    <row r="84" spans="2:7" ht="15" customHeight="1" x14ac:dyDescent="0.2">
      <c r="B84" s="245" t="s">
        <v>799</v>
      </c>
      <c r="C84" s="246" t="s">
        <v>1277</v>
      </c>
      <c r="D84" s="244" t="s">
        <v>3</v>
      </c>
      <c r="E84" s="346">
        <v>3691.9688019817427</v>
      </c>
      <c r="G84" s="193"/>
    </row>
    <row r="85" spans="2:7" ht="15" customHeight="1" x14ac:dyDescent="0.2">
      <c r="B85" s="245" t="s">
        <v>796</v>
      </c>
      <c r="C85" s="246" t="s">
        <v>1278</v>
      </c>
      <c r="D85" s="244" t="s">
        <v>2</v>
      </c>
      <c r="E85" s="346">
        <v>2223.0060052219692</v>
      </c>
      <c r="G85" s="193"/>
    </row>
    <row r="86" spans="2:7" ht="15" customHeight="1" x14ac:dyDescent="0.2">
      <c r="B86" s="245" t="s">
        <v>793</v>
      </c>
      <c r="C86" s="246" t="s">
        <v>1279</v>
      </c>
      <c r="D86" s="244" t="s">
        <v>4</v>
      </c>
      <c r="E86" s="346">
        <v>3055.8237998624068</v>
      </c>
      <c r="G86" s="193"/>
    </row>
    <row r="87" spans="2:7" ht="15" customHeight="1" x14ac:dyDescent="0.2">
      <c r="B87" s="242" t="s">
        <v>795</v>
      </c>
      <c r="C87" s="243" t="s">
        <v>1280</v>
      </c>
      <c r="D87" s="244" t="s">
        <v>2</v>
      </c>
      <c r="E87" s="346">
        <v>1466.3132386821567</v>
      </c>
      <c r="G87" s="193"/>
    </row>
    <row r="88" spans="2:7" ht="15" customHeight="1" x14ac:dyDescent="0.2">
      <c r="B88" s="242" t="s">
        <v>792</v>
      </c>
      <c r="C88" s="243" t="s">
        <v>1281</v>
      </c>
      <c r="D88" s="244" t="s">
        <v>4</v>
      </c>
      <c r="E88" s="346">
        <v>3344.1497854600761</v>
      </c>
      <c r="G88" s="193"/>
    </row>
    <row r="89" spans="2:7" ht="15" customHeight="1" x14ac:dyDescent="0.2">
      <c r="B89" s="242" t="s">
        <v>791</v>
      </c>
      <c r="C89" s="243" t="s">
        <v>1282</v>
      </c>
      <c r="D89" s="244" t="s">
        <v>4</v>
      </c>
      <c r="E89" s="346">
        <v>3719.7777947033287</v>
      </c>
      <c r="G89" s="193"/>
    </row>
    <row r="90" spans="2:7" ht="15" customHeight="1" x14ac:dyDescent="0.2">
      <c r="B90" s="247" t="s">
        <v>786</v>
      </c>
      <c r="C90" s="246" t="s">
        <v>1283</v>
      </c>
      <c r="D90" s="244" t="s">
        <v>2</v>
      </c>
      <c r="E90" s="346">
        <v>408203.25821324356</v>
      </c>
      <c r="G90" s="193"/>
    </row>
    <row r="91" spans="2:7" ht="15" customHeight="1" x14ac:dyDescent="0.2">
      <c r="B91" s="247" t="s">
        <v>788</v>
      </c>
      <c r="C91" s="246" t="s">
        <v>1284</v>
      </c>
      <c r="D91" s="244" t="s">
        <v>2</v>
      </c>
      <c r="E91" s="346">
        <v>25039.149275018244</v>
      </c>
      <c r="G91" s="193"/>
    </row>
    <row r="92" spans="2:7" ht="15" customHeight="1" x14ac:dyDescent="0.2">
      <c r="B92" s="247" t="s">
        <v>785</v>
      </c>
      <c r="C92" s="246" t="s">
        <v>1851</v>
      </c>
      <c r="D92" s="244" t="s">
        <v>2</v>
      </c>
      <c r="E92" s="346">
        <v>148938.72705910352</v>
      </c>
      <c r="G92" s="193"/>
    </row>
    <row r="93" spans="2:7" ht="15" customHeight="1" x14ac:dyDescent="0.2">
      <c r="B93" s="242" t="s">
        <v>777</v>
      </c>
      <c r="C93" s="243" t="s">
        <v>1285</v>
      </c>
      <c r="D93" s="244" t="s">
        <v>2</v>
      </c>
      <c r="E93" s="346">
        <v>682232.2773622151</v>
      </c>
      <c r="G93" s="193"/>
    </row>
    <row r="94" spans="2:7" ht="15" customHeight="1" x14ac:dyDescent="0.2">
      <c r="B94" s="247" t="s">
        <v>776</v>
      </c>
      <c r="C94" s="246" t="s">
        <v>1286</v>
      </c>
      <c r="D94" s="244" t="s">
        <v>2</v>
      </c>
      <c r="E94" s="346">
        <v>225218.84630453546</v>
      </c>
      <c r="G94" s="193"/>
    </row>
    <row r="95" spans="2:7" ht="15" customHeight="1" x14ac:dyDescent="0.2">
      <c r="B95" s="245" t="s">
        <v>775</v>
      </c>
      <c r="C95" s="246" t="s">
        <v>1496</v>
      </c>
      <c r="D95" s="244" t="s">
        <v>2</v>
      </c>
      <c r="E95" s="346">
        <v>773485.72670305171</v>
      </c>
      <c r="G95" s="193"/>
    </row>
    <row r="96" spans="2:7" ht="15" customHeight="1" x14ac:dyDescent="0.2">
      <c r="B96" s="245" t="s">
        <v>774</v>
      </c>
      <c r="C96" s="246" t="s">
        <v>1287</v>
      </c>
      <c r="D96" s="244" t="s">
        <v>2</v>
      </c>
      <c r="E96" s="346">
        <v>773485.72670305171</v>
      </c>
      <c r="G96" s="193"/>
    </row>
    <row r="97" spans="2:7" ht="15" customHeight="1" x14ac:dyDescent="0.2">
      <c r="B97" s="242" t="s">
        <v>773</v>
      </c>
      <c r="C97" s="243" t="s">
        <v>1288</v>
      </c>
      <c r="D97" s="244" t="s">
        <v>2</v>
      </c>
      <c r="E97" s="346">
        <v>675736.59186932968</v>
      </c>
      <c r="G97" s="193"/>
    </row>
    <row r="98" spans="2:7" ht="15" customHeight="1" x14ac:dyDescent="0.2">
      <c r="B98" s="242" t="s">
        <v>772</v>
      </c>
      <c r="C98" s="243" t="s">
        <v>1289</v>
      </c>
      <c r="D98" s="244" t="s">
        <v>2</v>
      </c>
      <c r="E98" s="346">
        <v>489089.43348957493</v>
      </c>
      <c r="G98" s="193"/>
    </row>
    <row r="99" spans="2:7" ht="15" customHeight="1" x14ac:dyDescent="0.2">
      <c r="B99" s="242" t="s">
        <v>771</v>
      </c>
      <c r="C99" s="243" t="s">
        <v>1290</v>
      </c>
      <c r="D99" s="244" t="s">
        <v>2</v>
      </c>
      <c r="E99" s="346">
        <v>573297.42587758182</v>
      </c>
      <c r="G99" s="193"/>
    </row>
    <row r="100" spans="2:7" ht="15" customHeight="1" x14ac:dyDescent="0.2">
      <c r="B100" s="242" t="s">
        <v>770</v>
      </c>
      <c r="C100" s="243" t="s">
        <v>1291</v>
      </c>
      <c r="D100" s="244" t="s">
        <v>2</v>
      </c>
      <c r="E100" s="346">
        <v>128578.90015573239</v>
      </c>
      <c r="G100" s="193"/>
    </row>
    <row r="101" spans="2:7" ht="15" customHeight="1" x14ac:dyDescent="0.2">
      <c r="B101" s="242" t="s">
        <v>769</v>
      </c>
      <c r="C101" s="243" t="s">
        <v>1292</v>
      </c>
      <c r="D101" s="244" t="s">
        <v>2</v>
      </c>
      <c r="E101" s="346">
        <v>158536.38482650867</v>
      </c>
      <c r="G101" s="193"/>
    </row>
    <row r="102" spans="2:7" ht="15" customHeight="1" x14ac:dyDescent="0.2">
      <c r="B102" s="242" t="s">
        <v>784</v>
      </c>
      <c r="C102" s="243" t="s">
        <v>1293</v>
      </c>
      <c r="D102" s="244" t="s">
        <v>2</v>
      </c>
      <c r="E102" s="346">
        <v>398165.69953250466</v>
      </c>
      <c r="G102" s="193"/>
    </row>
    <row r="103" spans="2:7" ht="15" customHeight="1" x14ac:dyDescent="0.2">
      <c r="B103" s="242" t="s">
        <v>783</v>
      </c>
      <c r="C103" s="243" t="s">
        <v>1294</v>
      </c>
      <c r="D103" s="244" t="s">
        <v>2</v>
      </c>
      <c r="E103" s="346">
        <v>64364.817352384649</v>
      </c>
      <c r="G103" s="193"/>
    </row>
    <row r="104" spans="2:7" ht="15" customHeight="1" x14ac:dyDescent="0.2">
      <c r="B104" s="242" t="s">
        <v>782</v>
      </c>
      <c r="C104" s="243" t="s">
        <v>1295</v>
      </c>
      <c r="D104" s="244" t="s">
        <v>2</v>
      </c>
      <c r="E104" s="346">
        <v>63713.108609619754</v>
      </c>
      <c r="G104" s="193"/>
    </row>
    <row r="105" spans="2:7" ht="15" customHeight="1" x14ac:dyDescent="0.2">
      <c r="B105" s="242" t="s">
        <v>781</v>
      </c>
      <c r="C105" s="243" t="s">
        <v>1296</v>
      </c>
      <c r="D105" s="244" t="s">
        <v>2</v>
      </c>
      <c r="E105" s="346">
        <v>62446.011987887614</v>
      </c>
      <c r="G105" s="193"/>
    </row>
    <row r="106" spans="2:7" ht="15" customHeight="1" x14ac:dyDescent="0.2">
      <c r="B106" s="242" t="s">
        <v>780</v>
      </c>
      <c r="C106" s="243" t="s">
        <v>1297</v>
      </c>
      <c r="D106" s="244" t="s">
        <v>2</v>
      </c>
      <c r="E106" s="346">
        <v>291136.80590227159</v>
      </c>
      <c r="G106" s="193"/>
    </row>
    <row r="107" spans="2:7" ht="15" customHeight="1" x14ac:dyDescent="0.2">
      <c r="B107" s="242" t="s">
        <v>779</v>
      </c>
      <c r="C107" s="243" t="s">
        <v>1298</v>
      </c>
      <c r="D107" s="244" t="s">
        <v>2</v>
      </c>
      <c r="E107" s="346">
        <v>1325356.578725161</v>
      </c>
      <c r="G107" s="193"/>
    </row>
    <row r="108" spans="2:7" ht="15" customHeight="1" x14ac:dyDescent="0.2">
      <c r="B108" s="245" t="s">
        <v>758</v>
      </c>
      <c r="C108" s="246" t="s">
        <v>1299</v>
      </c>
      <c r="D108" s="244" t="s">
        <v>2</v>
      </c>
      <c r="E108" s="346">
        <v>35083.036103654173</v>
      </c>
      <c r="G108" s="193"/>
    </row>
    <row r="109" spans="2:7" ht="15" customHeight="1" x14ac:dyDescent="0.2">
      <c r="B109" s="248" t="s">
        <v>757</v>
      </c>
      <c r="C109" s="249" t="s">
        <v>1300</v>
      </c>
      <c r="D109" s="244" t="s">
        <v>117</v>
      </c>
      <c r="E109" s="346">
        <v>4216.1076623472263</v>
      </c>
      <c r="G109" s="193"/>
    </row>
    <row r="110" spans="2:7" ht="15" customHeight="1" x14ac:dyDescent="0.2">
      <c r="B110" s="248" t="s">
        <v>756</v>
      </c>
      <c r="C110" s="249" t="s">
        <v>1301</v>
      </c>
      <c r="D110" s="244" t="s">
        <v>2</v>
      </c>
      <c r="E110" s="346">
        <v>53740.626945557247</v>
      </c>
      <c r="G110" s="193"/>
    </row>
    <row r="111" spans="2:7" ht="15" customHeight="1" x14ac:dyDescent="0.2">
      <c r="B111" s="248" t="s">
        <v>755</v>
      </c>
      <c r="C111" s="249" t="s">
        <v>1302</v>
      </c>
      <c r="D111" s="244" t="s">
        <v>117</v>
      </c>
      <c r="E111" s="346">
        <v>4607.0416119437268</v>
      </c>
      <c r="G111" s="193"/>
    </row>
    <row r="112" spans="2:7" ht="15" customHeight="1" x14ac:dyDescent="0.2">
      <c r="B112" s="248" t="s">
        <v>763</v>
      </c>
      <c r="C112" s="249" t="s">
        <v>1303</v>
      </c>
      <c r="D112" s="244" t="s">
        <v>4</v>
      </c>
      <c r="E112" s="346">
        <v>14906.664805919534</v>
      </c>
      <c r="G112" s="193"/>
    </row>
    <row r="113" spans="2:7" ht="15" customHeight="1" x14ac:dyDescent="0.2">
      <c r="B113" s="248" t="s">
        <v>762</v>
      </c>
      <c r="C113" s="249" t="s">
        <v>1304</v>
      </c>
      <c r="D113" s="244" t="s">
        <v>2</v>
      </c>
      <c r="E113" s="346">
        <v>94021.125805688498</v>
      </c>
      <c r="G113" s="193"/>
    </row>
    <row r="114" spans="2:7" ht="15" customHeight="1" x14ac:dyDescent="0.2">
      <c r="B114" s="245" t="s">
        <v>761</v>
      </c>
      <c r="C114" s="246" t="s">
        <v>1305</v>
      </c>
      <c r="D114" s="244" t="s">
        <v>2</v>
      </c>
      <c r="E114" s="346">
        <v>41814.661821044232</v>
      </c>
      <c r="G114" s="193"/>
    </row>
    <row r="115" spans="2:7" ht="15" customHeight="1" x14ac:dyDescent="0.2">
      <c r="B115" s="245" t="s">
        <v>742</v>
      </c>
      <c r="C115" s="246" t="s">
        <v>1306</v>
      </c>
      <c r="D115" s="244" t="s">
        <v>2</v>
      </c>
      <c r="E115" s="346">
        <v>12786.631060620763</v>
      </c>
      <c r="G115" s="193"/>
    </row>
    <row r="116" spans="2:7" ht="15" customHeight="1" x14ac:dyDescent="0.2">
      <c r="B116" s="245" t="s">
        <v>741</v>
      </c>
      <c r="C116" s="246" t="s">
        <v>1307</v>
      </c>
      <c r="D116" s="244" t="s">
        <v>2</v>
      </c>
      <c r="E116" s="346">
        <v>17600.723562236319</v>
      </c>
      <c r="G116" s="193"/>
    </row>
    <row r="117" spans="2:7" ht="15" customHeight="1" x14ac:dyDescent="0.2">
      <c r="B117" s="242" t="s">
        <v>754</v>
      </c>
      <c r="C117" s="243" t="s">
        <v>1308</v>
      </c>
      <c r="D117" s="244" t="s">
        <v>2</v>
      </c>
      <c r="E117" s="346">
        <v>69724.996434161061</v>
      </c>
      <c r="G117" s="193"/>
    </row>
    <row r="118" spans="2:7" ht="15" customHeight="1" x14ac:dyDescent="0.2">
      <c r="B118" s="242" t="s">
        <v>753</v>
      </c>
      <c r="C118" s="243" t="s">
        <v>1309</v>
      </c>
      <c r="D118" s="244" t="s">
        <v>2</v>
      </c>
      <c r="E118" s="346">
        <v>59394.042299043038</v>
      </c>
      <c r="G118" s="193"/>
    </row>
    <row r="119" spans="2:7" ht="15" customHeight="1" x14ac:dyDescent="0.2">
      <c r="B119" s="242" t="s">
        <v>752</v>
      </c>
      <c r="C119" s="243" t="s">
        <v>1310</v>
      </c>
      <c r="D119" s="244" t="s">
        <v>744</v>
      </c>
      <c r="E119" s="346">
        <v>6697.4443483843224</v>
      </c>
      <c r="G119" s="193"/>
    </row>
    <row r="120" spans="2:7" ht="15" customHeight="1" x14ac:dyDescent="0.2">
      <c r="B120" s="242" t="s">
        <v>751</v>
      </c>
      <c r="C120" s="243" t="s">
        <v>1311</v>
      </c>
      <c r="D120" s="244" t="s">
        <v>2</v>
      </c>
      <c r="E120" s="346">
        <v>35831.543003345927</v>
      </c>
      <c r="G120" s="193"/>
    </row>
    <row r="121" spans="2:7" ht="15" customHeight="1" x14ac:dyDescent="0.2">
      <c r="B121" s="242" t="s">
        <v>750</v>
      </c>
      <c r="C121" s="243" t="s">
        <v>1312</v>
      </c>
      <c r="D121" s="244" t="s">
        <v>2</v>
      </c>
      <c r="E121" s="346">
        <v>171349.77606807262</v>
      </c>
      <c r="G121" s="193"/>
    </row>
    <row r="122" spans="2:7" ht="15" customHeight="1" x14ac:dyDescent="0.2">
      <c r="B122" s="242" t="s">
        <v>749</v>
      </c>
      <c r="C122" s="243" t="s">
        <v>1313</v>
      </c>
      <c r="D122" s="244" t="s">
        <v>2</v>
      </c>
      <c r="E122" s="346">
        <v>57584.553410489432</v>
      </c>
      <c r="G122" s="193"/>
    </row>
    <row r="123" spans="2:7" ht="15" customHeight="1" x14ac:dyDescent="0.2">
      <c r="B123" s="242" t="s">
        <v>748</v>
      </c>
      <c r="C123" s="243" t="s">
        <v>1314</v>
      </c>
      <c r="D123" s="244" t="s">
        <v>2</v>
      </c>
      <c r="E123" s="346">
        <v>173180.29079083967</v>
      </c>
      <c r="G123" s="193"/>
    </row>
    <row r="124" spans="2:7" ht="15" customHeight="1" x14ac:dyDescent="0.2">
      <c r="B124" s="242" t="s">
        <v>747</v>
      </c>
      <c r="C124" s="243" t="s">
        <v>1315</v>
      </c>
      <c r="D124" s="244" t="s">
        <v>2</v>
      </c>
      <c r="E124" s="346">
        <v>102794.30628326445</v>
      </c>
      <c r="G124" s="193"/>
    </row>
    <row r="125" spans="2:7" ht="15" customHeight="1" x14ac:dyDescent="0.2">
      <c r="B125" s="242" t="s">
        <v>746</v>
      </c>
      <c r="C125" s="243" t="s">
        <v>1316</v>
      </c>
      <c r="D125" s="244" t="s">
        <v>2</v>
      </c>
      <c r="E125" s="346">
        <v>90197.616527420803</v>
      </c>
      <c r="G125" s="193"/>
    </row>
    <row r="126" spans="2:7" ht="15" customHeight="1" x14ac:dyDescent="0.2">
      <c r="B126" s="242" t="s">
        <v>745</v>
      </c>
      <c r="C126" s="243" t="s">
        <v>1317</v>
      </c>
      <c r="D126" s="244" t="s">
        <v>744</v>
      </c>
      <c r="E126" s="346">
        <v>7814.5203900402485</v>
      </c>
      <c r="G126" s="193"/>
    </row>
    <row r="127" spans="2:7" ht="15" customHeight="1" x14ac:dyDescent="0.2">
      <c r="B127" s="245" t="s">
        <v>692</v>
      </c>
      <c r="C127" s="246" t="s">
        <v>1318</v>
      </c>
      <c r="D127" s="244" t="s">
        <v>2</v>
      </c>
      <c r="E127" s="346">
        <v>157841.02565531404</v>
      </c>
      <c r="G127" s="193"/>
    </row>
    <row r="128" spans="2:7" ht="15" customHeight="1" x14ac:dyDescent="0.2">
      <c r="B128" s="242" t="s">
        <v>691</v>
      </c>
      <c r="C128" s="243" t="s">
        <v>1319</v>
      </c>
      <c r="D128" s="244" t="s">
        <v>2</v>
      </c>
      <c r="E128" s="346">
        <v>200183.88546118708</v>
      </c>
      <c r="G128" s="193"/>
    </row>
    <row r="129" spans="2:7" ht="15" customHeight="1" x14ac:dyDescent="0.2">
      <c r="B129" s="245" t="s">
        <v>730</v>
      </c>
      <c r="C129" s="246" t="s">
        <v>1320</v>
      </c>
      <c r="D129" s="244" t="s">
        <v>2</v>
      </c>
      <c r="E129" s="346">
        <v>33363.580365543668</v>
      </c>
      <c r="G129" s="193"/>
    </row>
    <row r="130" spans="2:7" ht="15" customHeight="1" x14ac:dyDescent="0.2">
      <c r="B130" s="242" t="s">
        <v>729</v>
      </c>
      <c r="C130" s="243" t="s">
        <v>1321</v>
      </c>
      <c r="D130" s="244" t="s">
        <v>2</v>
      </c>
      <c r="E130" s="346">
        <v>65559.817363404261</v>
      </c>
      <c r="G130" s="193"/>
    </row>
    <row r="131" spans="2:7" ht="15" customHeight="1" x14ac:dyDescent="0.2">
      <c r="B131" s="242" t="s">
        <v>738</v>
      </c>
      <c r="C131" s="243" t="s">
        <v>1322</v>
      </c>
      <c r="D131" s="244" t="s">
        <v>4</v>
      </c>
      <c r="E131" s="346">
        <v>4044.9839908513281</v>
      </c>
      <c r="G131" s="193"/>
    </row>
    <row r="132" spans="2:7" ht="15" customHeight="1" x14ac:dyDescent="0.2">
      <c r="B132" s="242" t="s">
        <v>737</v>
      </c>
      <c r="C132" s="243" t="s">
        <v>1323</v>
      </c>
      <c r="D132" s="244" t="s">
        <v>4</v>
      </c>
      <c r="E132" s="346">
        <v>3293.2882010554677</v>
      </c>
      <c r="G132" s="193"/>
    </row>
    <row r="133" spans="2:7" ht="15" customHeight="1" x14ac:dyDescent="0.2">
      <c r="B133" s="245" t="s">
        <v>736</v>
      </c>
      <c r="C133" s="249" t="s">
        <v>1172</v>
      </c>
      <c r="D133" s="244" t="s">
        <v>4</v>
      </c>
      <c r="E133" s="346">
        <v>11692.690256990634</v>
      </c>
      <c r="G133" s="193"/>
    </row>
    <row r="134" spans="2:7" ht="15" customHeight="1" x14ac:dyDescent="0.2">
      <c r="B134" s="242" t="s">
        <v>735</v>
      </c>
      <c r="C134" s="243" t="s">
        <v>1324</v>
      </c>
      <c r="D134" s="244" t="s">
        <v>4</v>
      </c>
      <c r="E134" s="346">
        <v>23750.402948660747</v>
      </c>
      <c r="G134" s="193"/>
    </row>
    <row r="135" spans="2:7" ht="15" customHeight="1" x14ac:dyDescent="0.2">
      <c r="B135" s="242" t="s">
        <v>734</v>
      </c>
      <c r="C135" s="243" t="s">
        <v>1574</v>
      </c>
      <c r="D135" s="244" t="s">
        <v>4</v>
      </c>
      <c r="E135" s="346">
        <v>6222.3341319706597</v>
      </c>
      <c r="G135" s="193"/>
    </row>
    <row r="136" spans="2:7" ht="15" customHeight="1" x14ac:dyDescent="0.2">
      <c r="B136" s="242" t="s">
        <v>733</v>
      </c>
      <c r="C136" s="243" t="s">
        <v>1325</v>
      </c>
      <c r="D136" s="244" t="s">
        <v>4</v>
      </c>
      <c r="E136" s="346">
        <v>2030.7689583676035</v>
      </c>
      <c r="G136" s="193"/>
    </row>
    <row r="137" spans="2:7" ht="15" customHeight="1" x14ac:dyDescent="0.2">
      <c r="B137" s="245" t="s">
        <v>728</v>
      </c>
      <c r="C137" s="249" t="s">
        <v>1326</v>
      </c>
      <c r="D137" s="244" t="s">
        <v>2</v>
      </c>
      <c r="E137" s="346">
        <v>1210.7006188884486</v>
      </c>
      <c r="G137" s="193"/>
    </row>
    <row r="138" spans="2:7" ht="15" customHeight="1" x14ac:dyDescent="0.2">
      <c r="B138" s="242" t="s">
        <v>689</v>
      </c>
      <c r="C138" s="243" t="s">
        <v>1327</v>
      </c>
      <c r="D138" s="244" t="s">
        <v>2</v>
      </c>
      <c r="E138" s="346">
        <v>819.67274547727561</v>
      </c>
      <c r="G138" s="193"/>
    </row>
    <row r="139" spans="2:7" ht="15" customHeight="1" x14ac:dyDescent="0.2">
      <c r="B139" s="245" t="s">
        <v>727</v>
      </c>
      <c r="C139" s="249" t="s">
        <v>1328</v>
      </c>
      <c r="D139" s="244" t="s">
        <v>2</v>
      </c>
      <c r="E139" s="346">
        <v>2130.8961683170223</v>
      </c>
      <c r="G139" s="193"/>
    </row>
    <row r="140" spans="2:7" ht="15" customHeight="1" x14ac:dyDescent="0.2">
      <c r="B140" s="245" t="s">
        <v>726</v>
      </c>
      <c r="C140" s="249" t="s">
        <v>1329</v>
      </c>
      <c r="D140" s="244" t="s">
        <v>2</v>
      </c>
      <c r="E140" s="346">
        <v>1220.6038746453003</v>
      </c>
      <c r="G140" s="193"/>
    </row>
    <row r="141" spans="2:7" ht="15" customHeight="1" x14ac:dyDescent="0.2">
      <c r="B141" s="242" t="s">
        <v>725</v>
      </c>
      <c r="C141" s="243" t="s">
        <v>1852</v>
      </c>
      <c r="D141" s="244" t="s">
        <v>2</v>
      </c>
      <c r="E141" s="346">
        <v>19221.846332110963</v>
      </c>
      <c r="G141" s="193"/>
    </row>
    <row r="142" spans="2:7" ht="15" customHeight="1" x14ac:dyDescent="0.2">
      <c r="B142" s="242" t="s">
        <v>724</v>
      </c>
      <c r="C142" s="243" t="s">
        <v>1853</v>
      </c>
      <c r="D142" s="244" t="s">
        <v>2</v>
      </c>
      <c r="E142" s="346">
        <v>29343.621484815307</v>
      </c>
      <c r="G142" s="193"/>
    </row>
    <row r="143" spans="2:7" ht="15" customHeight="1" x14ac:dyDescent="0.2">
      <c r="B143" s="242" t="s">
        <v>714</v>
      </c>
      <c r="C143" s="243" t="s">
        <v>1330</v>
      </c>
      <c r="D143" s="244" t="s">
        <v>2</v>
      </c>
      <c r="E143" s="346">
        <v>9492.0032399382399</v>
      </c>
      <c r="G143" s="193"/>
    </row>
    <row r="144" spans="2:7" ht="15" customHeight="1" x14ac:dyDescent="0.2">
      <c r="B144" s="242" t="s">
        <v>713</v>
      </c>
      <c r="C144" s="243" t="s">
        <v>1331</v>
      </c>
      <c r="D144" s="244" t="s">
        <v>2</v>
      </c>
      <c r="E144" s="346">
        <v>16100.97696995727</v>
      </c>
      <c r="G144" s="193"/>
    </row>
    <row r="145" spans="2:7" ht="15" customHeight="1" x14ac:dyDescent="0.2">
      <c r="B145" s="242" t="s">
        <v>712</v>
      </c>
      <c r="C145" s="243" t="s">
        <v>1332</v>
      </c>
      <c r="D145" s="244" t="s">
        <v>2</v>
      </c>
      <c r="E145" s="346">
        <v>20306.888221665584</v>
      </c>
      <c r="G145" s="193"/>
    </row>
    <row r="146" spans="2:7" ht="15" customHeight="1" x14ac:dyDescent="0.2">
      <c r="B146" s="242" t="s">
        <v>711</v>
      </c>
      <c r="C146" s="243" t="s">
        <v>1333</v>
      </c>
      <c r="D146" s="244" t="s">
        <v>2</v>
      </c>
      <c r="E146" s="346">
        <v>1760.5183768503884</v>
      </c>
      <c r="G146" s="193"/>
    </row>
    <row r="147" spans="2:7" ht="15" customHeight="1" x14ac:dyDescent="0.2">
      <c r="B147" s="242" t="s">
        <v>710</v>
      </c>
      <c r="C147" s="243" t="s">
        <v>1334</v>
      </c>
      <c r="D147" s="244" t="s">
        <v>2</v>
      </c>
      <c r="E147" s="346">
        <v>1282.5037182455069</v>
      </c>
      <c r="G147" s="193"/>
    </row>
    <row r="148" spans="2:7" ht="15" customHeight="1" x14ac:dyDescent="0.2">
      <c r="B148" s="242" t="s">
        <v>709</v>
      </c>
      <c r="C148" s="243" t="s">
        <v>1335</v>
      </c>
      <c r="D148" s="244" t="s">
        <v>4</v>
      </c>
      <c r="E148" s="346">
        <v>435.74049665642906</v>
      </c>
      <c r="G148" s="193"/>
    </row>
    <row r="149" spans="2:7" ht="15" customHeight="1" x14ac:dyDescent="0.2">
      <c r="B149" s="242" t="s">
        <v>1854</v>
      </c>
      <c r="C149" s="243" t="s">
        <v>1855</v>
      </c>
      <c r="D149" s="244" t="s">
        <v>4</v>
      </c>
      <c r="E149" s="346">
        <v>2761.3918151011317</v>
      </c>
      <c r="G149" s="193"/>
    </row>
    <row r="150" spans="2:7" ht="15" customHeight="1" x14ac:dyDescent="0.2">
      <c r="B150" s="242" t="s">
        <v>1856</v>
      </c>
      <c r="C150" s="243" t="s">
        <v>1857</v>
      </c>
      <c r="D150" s="244" t="s">
        <v>2</v>
      </c>
      <c r="E150" s="346">
        <v>1668.293242146668</v>
      </c>
      <c r="G150" s="193"/>
    </row>
    <row r="151" spans="2:7" ht="15" customHeight="1" x14ac:dyDescent="0.2">
      <c r="B151" s="242" t="s">
        <v>1858</v>
      </c>
      <c r="C151" s="243" t="s">
        <v>1859</v>
      </c>
      <c r="D151" s="244" t="s">
        <v>2</v>
      </c>
      <c r="E151" s="346">
        <v>1224.8936439268102</v>
      </c>
      <c r="G151" s="193"/>
    </row>
    <row r="152" spans="2:7" ht="15" customHeight="1" x14ac:dyDescent="0.2">
      <c r="B152" s="242" t="s">
        <v>1860</v>
      </c>
      <c r="C152" s="243" t="s">
        <v>1861</v>
      </c>
      <c r="D152" s="244" t="s">
        <v>2</v>
      </c>
      <c r="E152" s="346">
        <v>625.93636590969879</v>
      </c>
      <c r="G152" s="193"/>
    </row>
    <row r="153" spans="2:7" ht="15" customHeight="1" x14ac:dyDescent="0.2">
      <c r="B153" s="242" t="s">
        <v>702</v>
      </c>
      <c r="C153" s="243" t="s">
        <v>1336</v>
      </c>
      <c r="D153" s="244" t="s">
        <v>2</v>
      </c>
      <c r="E153" s="346">
        <v>8370.7961298527989</v>
      </c>
      <c r="G153" s="193"/>
    </row>
    <row r="154" spans="2:7" ht="15" customHeight="1" x14ac:dyDescent="0.2">
      <c r="B154" s="242" t="s">
        <v>701</v>
      </c>
      <c r="C154" s="243" t="s">
        <v>1337</v>
      </c>
      <c r="D154" s="244" t="s">
        <v>2</v>
      </c>
      <c r="E154" s="346">
        <v>14351.394631930147</v>
      </c>
      <c r="G154" s="193"/>
    </row>
    <row r="155" spans="2:7" ht="15" customHeight="1" x14ac:dyDescent="0.2">
      <c r="B155" s="242" t="s">
        <v>700</v>
      </c>
      <c r="C155" s="243" t="s">
        <v>1338</v>
      </c>
      <c r="D155" s="244" t="s">
        <v>2</v>
      </c>
      <c r="E155" s="346">
        <v>82566.629102524996</v>
      </c>
      <c r="G155" s="193"/>
    </row>
    <row r="156" spans="2:7" ht="15" customHeight="1" x14ac:dyDescent="0.2">
      <c r="B156" s="242" t="s">
        <v>699</v>
      </c>
      <c r="C156" s="243" t="s">
        <v>1339</v>
      </c>
      <c r="D156" s="244" t="s">
        <v>2</v>
      </c>
      <c r="E156" s="346">
        <v>23947.200128349396</v>
      </c>
      <c r="G156" s="193"/>
    </row>
    <row r="157" spans="2:7" ht="15" customHeight="1" x14ac:dyDescent="0.2">
      <c r="B157" s="242" t="s">
        <v>698</v>
      </c>
      <c r="C157" s="243" t="s">
        <v>1340</v>
      </c>
      <c r="D157" s="244" t="s">
        <v>2</v>
      </c>
      <c r="E157" s="346">
        <v>107440.74432221566</v>
      </c>
      <c r="G157" s="193"/>
    </row>
    <row r="158" spans="2:7" ht="15" customHeight="1" x14ac:dyDescent="0.2">
      <c r="B158" s="242" t="s">
        <v>697</v>
      </c>
      <c r="C158" s="243" t="s">
        <v>1341</v>
      </c>
      <c r="D158" s="244" t="s">
        <v>2</v>
      </c>
      <c r="E158" s="346">
        <v>218065.34112624187</v>
      </c>
      <c r="G158" s="193"/>
    </row>
    <row r="159" spans="2:7" ht="15" customHeight="1" x14ac:dyDescent="0.2">
      <c r="B159" s="242" t="s">
        <v>696</v>
      </c>
      <c r="C159" s="243" t="s">
        <v>1342</v>
      </c>
      <c r="D159" s="244" t="s">
        <v>2</v>
      </c>
      <c r="E159" s="346">
        <v>4124.3695360979809</v>
      </c>
      <c r="G159" s="193"/>
    </row>
    <row r="160" spans="2:7" ht="15" customHeight="1" x14ac:dyDescent="0.2">
      <c r="B160" s="242" t="s">
        <v>695</v>
      </c>
      <c r="C160" s="243" t="s">
        <v>1343</v>
      </c>
      <c r="D160" s="244" t="s">
        <v>2</v>
      </c>
      <c r="E160" s="346">
        <v>6719.3567545406886</v>
      </c>
      <c r="G160" s="193"/>
    </row>
    <row r="161" spans="2:7" ht="15" customHeight="1" x14ac:dyDescent="0.2">
      <c r="B161" s="242" t="s">
        <v>694</v>
      </c>
      <c r="C161" s="243" t="s">
        <v>1344</v>
      </c>
      <c r="D161" s="244" t="s">
        <v>2</v>
      </c>
      <c r="E161" s="346">
        <v>4601.6740726831185</v>
      </c>
      <c r="G161" s="193"/>
    </row>
    <row r="162" spans="2:7" ht="15" customHeight="1" x14ac:dyDescent="0.2">
      <c r="B162" s="242" t="s">
        <v>706</v>
      </c>
      <c r="C162" s="243" t="s">
        <v>1345</v>
      </c>
      <c r="D162" s="244" t="s">
        <v>2</v>
      </c>
      <c r="E162" s="346">
        <v>176122.88342211314</v>
      </c>
      <c r="G162" s="193"/>
    </row>
    <row r="163" spans="2:7" ht="15" customHeight="1" x14ac:dyDescent="0.2">
      <c r="B163" s="242" t="s">
        <v>705</v>
      </c>
      <c r="C163" s="243" t="s">
        <v>1346</v>
      </c>
      <c r="D163" s="244" t="s">
        <v>2</v>
      </c>
      <c r="E163" s="346">
        <v>180405.74959941561</v>
      </c>
      <c r="G163" s="193"/>
    </row>
    <row r="164" spans="2:7" ht="15" customHeight="1" x14ac:dyDescent="0.2">
      <c r="B164" s="242" t="s">
        <v>723</v>
      </c>
      <c r="C164" s="243" t="s">
        <v>1347</v>
      </c>
      <c r="D164" s="244" t="s">
        <v>2</v>
      </c>
      <c r="E164" s="346">
        <v>32361.258770293225</v>
      </c>
      <c r="G164" s="193"/>
    </row>
    <row r="165" spans="2:7" ht="15" customHeight="1" x14ac:dyDescent="0.2">
      <c r="B165" s="242" t="s">
        <v>722</v>
      </c>
      <c r="C165" s="243" t="s">
        <v>1348</v>
      </c>
      <c r="D165" s="244" t="s">
        <v>2</v>
      </c>
      <c r="E165" s="346">
        <v>46510.369400098505</v>
      </c>
      <c r="G165" s="193"/>
    </row>
    <row r="166" spans="2:7" ht="15" customHeight="1" x14ac:dyDescent="0.2">
      <c r="B166" s="242" t="s">
        <v>721</v>
      </c>
      <c r="C166" s="243" t="s">
        <v>1349</v>
      </c>
      <c r="D166" s="244" t="s">
        <v>2</v>
      </c>
      <c r="E166" s="346">
        <v>53099.681660970986</v>
      </c>
      <c r="G166" s="193"/>
    </row>
    <row r="167" spans="2:7" ht="15" customHeight="1" x14ac:dyDescent="0.2">
      <c r="B167" s="242" t="s">
        <v>720</v>
      </c>
      <c r="C167" s="243" t="s">
        <v>1350</v>
      </c>
      <c r="D167" s="244" t="s">
        <v>2</v>
      </c>
      <c r="E167" s="346">
        <v>4656.599729578963</v>
      </c>
      <c r="G167" s="193"/>
    </row>
    <row r="168" spans="2:7" ht="15" customHeight="1" x14ac:dyDescent="0.2">
      <c r="B168" s="242" t="s">
        <v>704</v>
      </c>
      <c r="C168" s="243" t="s">
        <v>1351</v>
      </c>
      <c r="D168" s="244" t="s">
        <v>2</v>
      </c>
      <c r="E168" s="346">
        <v>2638713.769775257</v>
      </c>
      <c r="G168" s="193"/>
    </row>
    <row r="169" spans="2:7" ht="15" customHeight="1" x14ac:dyDescent="0.2">
      <c r="B169" s="242" t="s">
        <v>732</v>
      </c>
      <c r="C169" s="243" t="s">
        <v>1601</v>
      </c>
      <c r="D169" s="244" t="s">
        <v>2</v>
      </c>
      <c r="E169" s="346">
        <v>3069.0419372726037</v>
      </c>
      <c r="G169" s="193"/>
    </row>
    <row r="170" spans="2:7" ht="15" customHeight="1" x14ac:dyDescent="0.2">
      <c r="B170" s="242" t="s">
        <v>372</v>
      </c>
      <c r="C170" s="243" t="s">
        <v>373</v>
      </c>
      <c r="D170" s="244" t="s">
        <v>2</v>
      </c>
      <c r="E170" s="346">
        <v>27583.570741167663</v>
      </c>
      <c r="G170" s="193"/>
    </row>
    <row r="171" spans="2:7" ht="15" customHeight="1" x14ac:dyDescent="0.2">
      <c r="B171" s="248" t="s">
        <v>708</v>
      </c>
      <c r="C171" s="243" t="s">
        <v>1603</v>
      </c>
      <c r="D171" s="244" t="s">
        <v>2</v>
      </c>
      <c r="E171" s="346">
        <v>56982.536945364489</v>
      </c>
      <c r="G171" s="193"/>
    </row>
    <row r="172" spans="2:7" ht="15" customHeight="1" x14ac:dyDescent="0.2">
      <c r="B172" s="248" t="s">
        <v>684</v>
      </c>
      <c r="C172" s="249" t="s">
        <v>685</v>
      </c>
      <c r="D172" s="244" t="s">
        <v>2</v>
      </c>
      <c r="E172" s="346">
        <v>726.92454274719694</v>
      </c>
      <c r="G172" s="193"/>
    </row>
    <row r="173" spans="2:7" ht="15" customHeight="1" x14ac:dyDescent="0.2">
      <c r="B173" s="248" t="s">
        <v>719</v>
      </c>
      <c r="C173" s="249" t="s">
        <v>1352</v>
      </c>
      <c r="D173" s="244" t="s">
        <v>2</v>
      </c>
      <c r="E173" s="346">
        <v>66287.254141964964</v>
      </c>
      <c r="G173" s="193"/>
    </row>
    <row r="174" spans="2:7" ht="15" customHeight="1" x14ac:dyDescent="0.2">
      <c r="B174" s="248" t="s">
        <v>682</v>
      </c>
      <c r="C174" s="249" t="s">
        <v>683</v>
      </c>
      <c r="D174" s="244" t="s">
        <v>2</v>
      </c>
      <c r="E174" s="346">
        <v>2145.5081718451479</v>
      </c>
      <c r="G174" s="193"/>
    </row>
    <row r="175" spans="2:7" ht="15" customHeight="1" x14ac:dyDescent="0.2">
      <c r="B175" s="248" t="s">
        <v>1173</v>
      </c>
      <c r="C175" s="249" t="s">
        <v>1174</v>
      </c>
      <c r="D175" s="244" t="s">
        <v>2</v>
      </c>
      <c r="E175" s="346">
        <v>1758.7245482444202</v>
      </c>
      <c r="G175" s="193"/>
    </row>
    <row r="176" spans="2:7" ht="15" customHeight="1" x14ac:dyDescent="0.2">
      <c r="B176" s="248" t="s">
        <v>1175</v>
      </c>
      <c r="C176" s="249" t="s">
        <v>1176</v>
      </c>
      <c r="D176" s="244" t="s">
        <v>2</v>
      </c>
      <c r="E176" s="346">
        <v>3044.0906544981549</v>
      </c>
      <c r="G176" s="193"/>
    </row>
    <row r="177" spans="2:7" ht="15" customHeight="1" x14ac:dyDescent="0.2">
      <c r="B177" s="242" t="s">
        <v>680</v>
      </c>
      <c r="C177" s="243" t="s">
        <v>681</v>
      </c>
      <c r="D177" s="244" t="s">
        <v>2</v>
      </c>
      <c r="E177" s="346">
        <v>293.21381186734106</v>
      </c>
      <c r="G177" s="193"/>
    </row>
    <row r="178" spans="2:7" ht="15" customHeight="1" x14ac:dyDescent="0.2">
      <c r="B178" s="248" t="s">
        <v>678</v>
      </c>
      <c r="C178" s="249" t="s">
        <v>1177</v>
      </c>
      <c r="D178" s="244" t="s">
        <v>2</v>
      </c>
      <c r="E178" s="346">
        <v>1877.9882436684538</v>
      </c>
      <c r="G178" s="193"/>
    </row>
    <row r="179" spans="2:7" ht="15" customHeight="1" x14ac:dyDescent="0.2">
      <c r="B179" s="248" t="s">
        <v>676</v>
      </c>
      <c r="C179" s="249" t="s">
        <v>677</v>
      </c>
      <c r="D179" s="244" t="s">
        <v>2</v>
      </c>
      <c r="E179" s="346">
        <v>1956.288550565301</v>
      </c>
      <c r="G179" s="193"/>
    </row>
    <row r="180" spans="2:7" ht="15" customHeight="1" x14ac:dyDescent="0.2">
      <c r="B180" s="248" t="s">
        <v>687</v>
      </c>
      <c r="C180" s="249" t="s">
        <v>688</v>
      </c>
      <c r="D180" s="244" t="s">
        <v>2</v>
      </c>
      <c r="E180" s="346">
        <v>607.75402729587847</v>
      </c>
      <c r="G180" s="193"/>
    </row>
    <row r="181" spans="2:7" ht="15" customHeight="1" x14ac:dyDescent="0.2">
      <c r="B181" s="248" t="s">
        <v>1205</v>
      </c>
      <c r="C181" s="249" t="s">
        <v>1178</v>
      </c>
      <c r="D181" s="244" t="s">
        <v>2</v>
      </c>
      <c r="E181" s="346">
        <v>614.91928664520378</v>
      </c>
      <c r="G181" s="193"/>
    </row>
    <row r="182" spans="2:7" ht="15" customHeight="1" x14ac:dyDescent="0.2">
      <c r="B182" s="248" t="s">
        <v>717</v>
      </c>
      <c r="C182" s="249" t="s">
        <v>718</v>
      </c>
      <c r="D182" s="244" t="s">
        <v>2</v>
      </c>
      <c r="E182" s="346">
        <v>2884.24090814276</v>
      </c>
      <c r="G182" s="193"/>
    </row>
    <row r="183" spans="2:7" ht="15" customHeight="1" x14ac:dyDescent="0.2">
      <c r="B183" s="242" t="s">
        <v>716</v>
      </c>
      <c r="C183" s="243" t="s">
        <v>1353</v>
      </c>
      <c r="D183" s="244" t="s">
        <v>2</v>
      </c>
      <c r="E183" s="346">
        <v>1620.766811302009</v>
      </c>
      <c r="G183" s="193"/>
    </row>
    <row r="184" spans="2:7" ht="15" customHeight="1" x14ac:dyDescent="0.2">
      <c r="B184" s="242" t="s">
        <v>1206</v>
      </c>
      <c r="C184" s="243" t="s">
        <v>1354</v>
      </c>
      <c r="D184" s="244" t="s">
        <v>2</v>
      </c>
      <c r="E184" s="346">
        <v>5548.9998351560853</v>
      </c>
      <c r="G184" s="193"/>
    </row>
    <row r="185" spans="2:7" ht="15" customHeight="1" x14ac:dyDescent="0.2">
      <c r="B185" s="245" t="s">
        <v>155</v>
      </c>
      <c r="C185" s="246" t="s">
        <v>1355</v>
      </c>
      <c r="D185" s="244" t="s">
        <v>2</v>
      </c>
      <c r="E185" s="346">
        <v>237051428.16146016</v>
      </c>
      <c r="G185" s="193"/>
    </row>
    <row r="186" spans="2:7" ht="15" customHeight="1" x14ac:dyDescent="0.2">
      <c r="B186" s="245" t="s">
        <v>127</v>
      </c>
      <c r="C186" s="246" t="s">
        <v>1356</v>
      </c>
      <c r="D186" s="244" t="s">
        <v>2</v>
      </c>
      <c r="E186" s="346">
        <v>67617947.195944726</v>
      </c>
      <c r="G186" s="193"/>
    </row>
    <row r="187" spans="2:7" ht="15" customHeight="1" x14ac:dyDescent="0.2">
      <c r="B187" s="245" t="s">
        <v>122</v>
      </c>
      <c r="C187" s="246" t="s">
        <v>1357</v>
      </c>
      <c r="D187" s="244" t="s">
        <v>119</v>
      </c>
      <c r="E187" s="346">
        <v>2488.718839681087</v>
      </c>
      <c r="G187" s="193"/>
    </row>
    <row r="188" spans="2:7" ht="15" customHeight="1" x14ac:dyDescent="0.2">
      <c r="B188" s="245" t="s">
        <v>77</v>
      </c>
      <c r="C188" s="246" t="s">
        <v>1358</v>
      </c>
      <c r="D188" s="244" t="s">
        <v>2</v>
      </c>
      <c r="E188" s="346">
        <v>837812379.89877474</v>
      </c>
      <c r="G188" s="193"/>
    </row>
    <row r="189" spans="2:7" ht="15" customHeight="1" x14ac:dyDescent="0.2">
      <c r="B189" s="245" t="s">
        <v>75</v>
      </c>
      <c r="C189" s="246" t="s">
        <v>1359</v>
      </c>
      <c r="D189" s="244" t="s">
        <v>52</v>
      </c>
      <c r="E189" s="346">
        <v>169659.06862037149</v>
      </c>
      <c r="G189" s="193"/>
    </row>
    <row r="190" spans="2:7" ht="15" customHeight="1" x14ac:dyDescent="0.2">
      <c r="B190" s="245" t="s">
        <v>96</v>
      </c>
      <c r="C190" s="246" t="s">
        <v>1360</v>
      </c>
      <c r="D190" s="244" t="s">
        <v>2</v>
      </c>
      <c r="E190" s="346">
        <v>1110780550.6830983</v>
      </c>
      <c r="G190" s="193"/>
    </row>
    <row r="191" spans="2:7" ht="15" customHeight="1" x14ac:dyDescent="0.2">
      <c r="B191" s="245" t="s">
        <v>95</v>
      </c>
      <c r="C191" s="246" t="s">
        <v>1361</v>
      </c>
      <c r="D191" s="244" t="s">
        <v>52</v>
      </c>
      <c r="E191" s="346">
        <v>249349.73534767973</v>
      </c>
      <c r="G191" s="193"/>
    </row>
    <row r="192" spans="2:7" ht="15" customHeight="1" x14ac:dyDescent="0.2">
      <c r="B192" s="245" t="s">
        <v>154</v>
      </c>
      <c r="C192" s="246" t="s">
        <v>1362</v>
      </c>
      <c r="D192" s="244" t="s">
        <v>2</v>
      </c>
      <c r="E192" s="346">
        <v>444302139.02839208</v>
      </c>
      <c r="G192" s="193"/>
    </row>
    <row r="193" spans="2:7" ht="15" customHeight="1" x14ac:dyDescent="0.2">
      <c r="B193" s="245" t="s">
        <v>152</v>
      </c>
      <c r="C193" s="246" t="s">
        <v>1363</v>
      </c>
      <c r="D193" s="244" t="s">
        <v>52</v>
      </c>
      <c r="E193" s="346">
        <v>145561.55807165941</v>
      </c>
      <c r="G193" s="193"/>
    </row>
    <row r="194" spans="2:7" ht="15" customHeight="1" x14ac:dyDescent="0.2">
      <c r="B194" s="245" t="s">
        <v>90</v>
      </c>
      <c r="C194" s="246" t="s">
        <v>1364</v>
      </c>
      <c r="D194" s="244" t="s">
        <v>2</v>
      </c>
      <c r="E194" s="346">
        <v>1323505445.5191414</v>
      </c>
      <c r="G194" s="193"/>
    </row>
    <row r="195" spans="2:7" ht="15" customHeight="1" x14ac:dyDescent="0.2">
      <c r="B195" s="245" t="s">
        <v>88</v>
      </c>
      <c r="C195" s="246" t="s">
        <v>1365</v>
      </c>
      <c r="D195" s="244" t="s">
        <v>52</v>
      </c>
      <c r="E195" s="346">
        <v>247843.24283257252</v>
      </c>
      <c r="G195" s="193"/>
    </row>
    <row r="196" spans="2:7" ht="15" customHeight="1" x14ac:dyDescent="0.2">
      <c r="B196" s="245" t="s">
        <v>70</v>
      </c>
      <c r="C196" s="246" t="s">
        <v>1366</v>
      </c>
      <c r="D196" s="244" t="s">
        <v>2</v>
      </c>
      <c r="E196" s="346">
        <v>428637608.94897139</v>
      </c>
      <c r="G196" s="193"/>
    </row>
    <row r="197" spans="2:7" ht="15" customHeight="1" x14ac:dyDescent="0.2">
      <c r="B197" s="245" t="s">
        <v>68</v>
      </c>
      <c r="C197" s="246" t="s">
        <v>1367</v>
      </c>
      <c r="D197" s="244" t="s">
        <v>52</v>
      </c>
      <c r="E197" s="346">
        <v>100581.96018870984</v>
      </c>
      <c r="G197" s="193"/>
    </row>
    <row r="198" spans="2:7" ht="15" customHeight="1" x14ac:dyDescent="0.2">
      <c r="B198" s="245" t="s">
        <v>67</v>
      </c>
      <c r="C198" s="246" t="s">
        <v>1368</v>
      </c>
      <c r="D198" s="244" t="s">
        <v>2</v>
      </c>
      <c r="E198" s="346">
        <v>1010356055.3729218</v>
      </c>
      <c r="G198" s="193"/>
    </row>
    <row r="199" spans="2:7" ht="15" customHeight="1" x14ac:dyDescent="0.2">
      <c r="B199" s="245" t="s">
        <v>65</v>
      </c>
      <c r="C199" s="246" t="s">
        <v>1369</v>
      </c>
      <c r="D199" s="244" t="s">
        <v>52</v>
      </c>
      <c r="E199" s="346">
        <v>198492.52194189519</v>
      </c>
      <c r="G199" s="193"/>
    </row>
    <row r="200" spans="2:7" ht="15" customHeight="1" x14ac:dyDescent="0.2">
      <c r="B200" s="245" t="s">
        <v>151</v>
      </c>
      <c r="C200" s="246" t="s">
        <v>1370</v>
      </c>
      <c r="D200" s="244" t="s">
        <v>2</v>
      </c>
      <c r="E200" s="346">
        <v>746017569.27621317</v>
      </c>
      <c r="G200" s="193"/>
    </row>
    <row r="201" spans="2:7" ht="15" customHeight="1" x14ac:dyDescent="0.2">
      <c r="B201" s="245" t="s">
        <v>101</v>
      </c>
      <c r="C201" s="246" t="s">
        <v>1371</v>
      </c>
      <c r="D201" s="244" t="s">
        <v>52</v>
      </c>
      <c r="E201" s="346">
        <v>232288.76775072754</v>
      </c>
      <c r="G201" s="193"/>
    </row>
    <row r="202" spans="2:7" ht="15" customHeight="1" x14ac:dyDescent="0.2">
      <c r="B202" s="245" t="s">
        <v>85</v>
      </c>
      <c r="C202" s="246" t="s">
        <v>1372</v>
      </c>
      <c r="D202" s="244" t="s">
        <v>2</v>
      </c>
      <c r="E202" s="346">
        <v>292357927.48971397</v>
      </c>
      <c r="G202" s="193"/>
    </row>
    <row r="203" spans="2:7" ht="15" customHeight="1" x14ac:dyDescent="0.2">
      <c r="B203" s="245" t="s">
        <v>83</v>
      </c>
      <c r="C203" s="246" t="s">
        <v>1373</v>
      </c>
      <c r="D203" s="244" t="s">
        <v>52</v>
      </c>
      <c r="E203" s="346">
        <v>76361.654844726159</v>
      </c>
      <c r="G203" s="193"/>
    </row>
    <row r="204" spans="2:7" ht="15" customHeight="1" x14ac:dyDescent="0.2">
      <c r="B204" s="245" t="s">
        <v>55</v>
      </c>
      <c r="C204" s="246" t="s">
        <v>1374</v>
      </c>
      <c r="D204" s="244" t="s">
        <v>2</v>
      </c>
      <c r="E204" s="346">
        <v>1157640069.7720354</v>
      </c>
      <c r="G204" s="193"/>
    </row>
    <row r="205" spans="2:7" ht="15" customHeight="1" x14ac:dyDescent="0.2">
      <c r="B205" s="250" t="s">
        <v>54</v>
      </c>
      <c r="C205" s="251" t="s">
        <v>1375</v>
      </c>
      <c r="D205" s="244" t="s">
        <v>2</v>
      </c>
      <c r="E205" s="346">
        <v>2424872420.4449224</v>
      </c>
      <c r="G205" s="193"/>
    </row>
    <row r="206" spans="2:7" ht="15" customHeight="1" x14ac:dyDescent="0.2">
      <c r="B206" s="245" t="s">
        <v>53</v>
      </c>
      <c r="C206" s="246" t="s">
        <v>1376</v>
      </c>
      <c r="D206" s="244" t="s">
        <v>52</v>
      </c>
      <c r="E206" s="346">
        <v>255962.69574661803</v>
      </c>
      <c r="G206" s="193"/>
    </row>
    <row r="207" spans="2:7" ht="15" customHeight="1" x14ac:dyDescent="0.2">
      <c r="B207" s="250" t="s">
        <v>159</v>
      </c>
      <c r="C207" s="251" t="s">
        <v>1377</v>
      </c>
      <c r="D207" s="244" t="s">
        <v>2</v>
      </c>
      <c r="E207" s="346">
        <v>11600940.626799826</v>
      </c>
      <c r="G207" s="193"/>
    </row>
    <row r="208" spans="2:7" ht="15" customHeight="1" x14ac:dyDescent="0.2">
      <c r="B208" s="250" t="s">
        <v>156</v>
      </c>
      <c r="C208" s="251" t="s">
        <v>1378</v>
      </c>
      <c r="D208" s="244" t="s">
        <v>2</v>
      </c>
      <c r="E208" s="346">
        <v>1356455.1302782248</v>
      </c>
      <c r="G208" s="193"/>
    </row>
    <row r="209" spans="2:7" ht="15" customHeight="1" x14ac:dyDescent="0.2">
      <c r="B209" s="242" t="s">
        <v>150</v>
      </c>
      <c r="C209" s="243" t="s">
        <v>1862</v>
      </c>
      <c r="D209" s="244" t="s">
        <v>2</v>
      </c>
      <c r="E209" s="346">
        <v>892443487.41330063</v>
      </c>
      <c r="G209" s="193"/>
    </row>
    <row r="210" spans="2:7" ht="15" customHeight="1" x14ac:dyDescent="0.2">
      <c r="B210" s="242" t="s">
        <v>1844</v>
      </c>
      <c r="C210" s="243" t="s">
        <v>1756</v>
      </c>
      <c r="D210" s="244" t="s">
        <v>2</v>
      </c>
      <c r="E210" s="346">
        <v>79173755.376637533</v>
      </c>
      <c r="G210" s="193"/>
    </row>
    <row r="211" spans="2:7" ht="15" customHeight="1" x14ac:dyDescent="0.2">
      <c r="B211" s="250" t="s">
        <v>1845</v>
      </c>
      <c r="C211" s="251" t="s">
        <v>1379</v>
      </c>
      <c r="D211" s="244" t="s">
        <v>2</v>
      </c>
      <c r="E211" s="346">
        <v>7906660.2645872496</v>
      </c>
      <c r="G211" s="193"/>
    </row>
    <row r="212" spans="2:7" ht="15" customHeight="1" x14ac:dyDescent="0.2">
      <c r="B212" s="250" t="s">
        <v>79</v>
      </c>
      <c r="C212" s="251" t="s">
        <v>1380</v>
      </c>
      <c r="D212" s="244" t="s">
        <v>2</v>
      </c>
      <c r="E212" s="346">
        <v>25379063.497110762</v>
      </c>
      <c r="G212" s="193"/>
    </row>
    <row r="213" spans="2:7" ht="15" customHeight="1" x14ac:dyDescent="0.2">
      <c r="B213" s="245" t="s">
        <v>64</v>
      </c>
      <c r="C213" s="246" t="s">
        <v>1381</v>
      </c>
      <c r="D213" s="244" t="s">
        <v>2</v>
      </c>
      <c r="E213" s="346">
        <v>49049340.500408389</v>
      </c>
      <c r="G213" s="193"/>
    </row>
    <row r="214" spans="2:7" ht="15" customHeight="1" x14ac:dyDescent="0.2">
      <c r="B214" s="245" t="s">
        <v>63</v>
      </c>
      <c r="C214" s="246" t="s">
        <v>1382</v>
      </c>
      <c r="D214" s="244" t="s">
        <v>2</v>
      </c>
      <c r="E214" s="346">
        <v>31862663.279080685</v>
      </c>
      <c r="G214" s="193"/>
    </row>
    <row r="215" spans="2:7" ht="15" customHeight="1" x14ac:dyDescent="0.2">
      <c r="B215" s="245" t="s">
        <v>62</v>
      </c>
      <c r="C215" s="246" t="s">
        <v>1383</v>
      </c>
      <c r="D215" s="244" t="s">
        <v>2</v>
      </c>
      <c r="E215" s="346">
        <v>49680118.548924625</v>
      </c>
      <c r="G215" s="193"/>
    </row>
    <row r="216" spans="2:7" ht="15" customHeight="1" x14ac:dyDescent="0.2">
      <c r="B216" s="242" t="s">
        <v>1846</v>
      </c>
      <c r="C216" s="243" t="s">
        <v>1384</v>
      </c>
      <c r="D216" s="244" t="s">
        <v>2</v>
      </c>
      <c r="E216" s="346">
        <v>42248608.229156956</v>
      </c>
      <c r="G216" s="193"/>
    </row>
    <row r="217" spans="2:7" ht="15" customHeight="1" x14ac:dyDescent="0.2">
      <c r="B217" s="242" t="s">
        <v>49</v>
      </c>
      <c r="C217" s="252" t="s">
        <v>1385</v>
      </c>
      <c r="D217" s="244" t="s">
        <v>2</v>
      </c>
      <c r="E217" s="346">
        <v>522457566.38914663</v>
      </c>
      <c r="G217" s="193"/>
    </row>
    <row r="218" spans="2:7" ht="15" customHeight="1" x14ac:dyDescent="0.2">
      <c r="B218" s="250" t="s">
        <v>61</v>
      </c>
      <c r="C218" s="251" t="s">
        <v>1386</v>
      </c>
      <c r="D218" s="244" t="s">
        <v>2</v>
      </c>
      <c r="E218" s="346">
        <v>4182001.8648034795</v>
      </c>
      <c r="G218" s="193"/>
    </row>
    <row r="219" spans="2:7" ht="15" customHeight="1" x14ac:dyDescent="0.2">
      <c r="B219" s="245" t="s">
        <v>107</v>
      </c>
      <c r="C219" s="246" t="s">
        <v>1387</v>
      </c>
      <c r="D219" s="244" t="s">
        <v>2</v>
      </c>
      <c r="E219" s="346">
        <v>1817394.0401385105</v>
      </c>
      <c r="G219" s="193"/>
    </row>
    <row r="220" spans="2:7" ht="15" customHeight="1" x14ac:dyDescent="0.2">
      <c r="B220" s="250" t="s">
        <v>99</v>
      </c>
      <c r="C220" s="251" t="s">
        <v>1388</v>
      </c>
      <c r="D220" s="244" t="s">
        <v>2</v>
      </c>
      <c r="E220" s="346">
        <v>47297423.870471343</v>
      </c>
      <c r="G220" s="193"/>
    </row>
    <row r="221" spans="2:7" ht="15" customHeight="1" x14ac:dyDescent="0.2">
      <c r="B221" s="250" t="s">
        <v>93</v>
      </c>
      <c r="C221" s="251" t="s">
        <v>1389</v>
      </c>
      <c r="D221" s="244" t="s">
        <v>2</v>
      </c>
      <c r="E221" s="346">
        <v>25041919.063920762</v>
      </c>
      <c r="G221" s="193"/>
    </row>
    <row r="222" spans="2:7" ht="15" customHeight="1" x14ac:dyDescent="0.2">
      <c r="B222" s="250" t="s">
        <v>92</v>
      </c>
      <c r="C222" s="251" t="s">
        <v>1390</v>
      </c>
      <c r="D222" s="244" t="s">
        <v>2</v>
      </c>
      <c r="E222" s="346">
        <v>81998080.504096165</v>
      </c>
      <c r="G222" s="193"/>
    </row>
    <row r="223" spans="2:7" ht="15" customHeight="1" x14ac:dyDescent="0.2">
      <c r="B223" s="250" t="s">
        <v>157</v>
      </c>
      <c r="C223" s="251" t="s">
        <v>1391</v>
      </c>
      <c r="D223" s="244" t="s">
        <v>2</v>
      </c>
      <c r="E223" s="346">
        <v>81119951.592459649</v>
      </c>
      <c r="G223" s="193"/>
    </row>
    <row r="224" spans="2:7" ht="15" customHeight="1" x14ac:dyDescent="0.2">
      <c r="B224" s="245" t="s">
        <v>161</v>
      </c>
      <c r="C224" s="246" t="s">
        <v>1392</v>
      </c>
      <c r="D224" s="244" t="s">
        <v>2</v>
      </c>
      <c r="E224" s="346">
        <v>592884527.96790802</v>
      </c>
      <c r="G224" s="193"/>
    </row>
    <row r="225" spans="2:7" ht="15" customHeight="1" x14ac:dyDescent="0.2">
      <c r="B225" s="245" t="s">
        <v>146</v>
      </c>
      <c r="C225" s="246" t="s">
        <v>1393</v>
      </c>
      <c r="D225" s="244" t="s">
        <v>2</v>
      </c>
      <c r="E225" s="346">
        <v>78373338.463999346</v>
      </c>
      <c r="G225" s="193"/>
    </row>
    <row r="226" spans="2:7" ht="15" customHeight="1" x14ac:dyDescent="0.2">
      <c r="B226" s="245" t="s">
        <v>121</v>
      </c>
      <c r="C226" s="246" t="s">
        <v>1394</v>
      </c>
      <c r="D226" s="244" t="s">
        <v>119</v>
      </c>
      <c r="E226" s="346">
        <v>2056.7036399111312</v>
      </c>
      <c r="G226" s="193"/>
    </row>
    <row r="227" spans="2:7" ht="15" customHeight="1" x14ac:dyDescent="0.2">
      <c r="B227" s="242" t="s">
        <v>81</v>
      </c>
      <c r="C227" s="243" t="s">
        <v>1395</v>
      </c>
      <c r="D227" s="244" t="s">
        <v>2</v>
      </c>
      <c r="E227" s="346">
        <v>32842707.069149781</v>
      </c>
      <c r="G227" s="193"/>
    </row>
    <row r="228" spans="2:7" ht="15" customHeight="1" x14ac:dyDescent="0.2">
      <c r="B228" s="245" t="s">
        <v>60</v>
      </c>
      <c r="C228" s="246" t="s">
        <v>1396</v>
      </c>
      <c r="D228" s="244" t="s">
        <v>2</v>
      </c>
      <c r="E228" s="346">
        <v>9045596.532827748</v>
      </c>
      <c r="G228" s="193"/>
    </row>
    <row r="229" spans="2:7" ht="15" customHeight="1" x14ac:dyDescent="0.2">
      <c r="B229" s="242" t="s">
        <v>1847</v>
      </c>
      <c r="C229" s="243" t="s">
        <v>1397</v>
      </c>
      <c r="D229" s="244" t="s">
        <v>2</v>
      </c>
      <c r="E229" s="346">
        <v>2220935059.9486966</v>
      </c>
      <c r="G229" s="193"/>
    </row>
    <row r="230" spans="2:7" ht="15" customHeight="1" x14ac:dyDescent="0.2">
      <c r="B230" s="242" t="s">
        <v>115</v>
      </c>
      <c r="C230" s="243" t="s">
        <v>1398</v>
      </c>
      <c r="D230" s="244" t="s">
        <v>2</v>
      </c>
      <c r="E230" s="346">
        <v>117486705.86071862</v>
      </c>
      <c r="G230" s="193"/>
    </row>
    <row r="231" spans="2:7" ht="15" customHeight="1" x14ac:dyDescent="0.2">
      <c r="B231" s="242" t="s">
        <v>113</v>
      </c>
      <c r="C231" s="243" t="s">
        <v>1863</v>
      </c>
      <c r="D231" s="244" t="s">
        <v>52</v>
      </c>
      <c r="E231" s="346">
        <v>117520.91414272317</v>
      </c>
      <c r="G231" s="193"/>
    </row>
    <row r="232" spans="2:7" ht="15" customHeight="1" x14ac:dyDescent="0.2">
      <c r="B232" s="242" t="s">
        <v>1848</v>
      </c>
      <c r="C232" s="243" t="s">
        <v>1399</v>
      </c>
      <c r="D232" s="244" t="s">
        <v>2</v>
      </c>
      <c r="E232" s="346">
        <v>1315406531.2886574</v>
      </c>
      <c r="G232" s="193"/>
    </row>
    <row r="233" spans="2:7" ht="15" customHeight="1" x14ac:dyDescent="0.2">
      <c r="B233" s="245" t="s">
        <v>74</v>
      </c>
      <c r="C233" s="246" t="s">
        <v>1400</v>
      </c>
      <c r="D233" s="244" t="s">
        <v>2</v>
      </c>
      <c r="E233" s="346">
        <v>766248671.11991787</v>
      </c>
      <c r="G233" s="193"/>
    </row>
    <row r="234" spans="2:7" ht="15" customHeight="1" x14ac:dyDescent="0.2">
      <c r="B234" s="245" t="s">
        <v>73</v>
      </c>
      <c r="C234" s="246" t="s">
        <v>1757</v>
      </c>
      <c r="D234" s="244" t="s">
        <v>52</v>
      </c>
      <c r="E234" s="346">
        <v>149940.46961502833</v>
      </c>
      <c r="G234" s="193"/>
    </row>
    <row r="235" spans="2:7" ht="15" customHeight="1" x14ac:dyDescent="0.2">
      <c r="B235" s="245" t="s">
        <v>149</v>
      </c>
      <c r="C235" s="246" t="s">
        <v>1401</v>
      </c>
      <c r="D235" s="244" t="s">
        <v>2</v>
      </c>
      <c r="E235" s="346">
        <v>408232931.52287346</v>
      </c>
      <c r="G235" s="193"/>
    </row>
    <row r="236" spans="2:7" ht="15" customHeight="1" x14ac:dyDescent="0.2">
      <c r="B236" s="245" t="s">
        <v>148</v>
      </c>
      <c r="C236" s="246" t="s">
        <v>1402</v>
      </c>
      <c r="D236" s="244" t="s">
        <v>2</v>
      </c>
      <c r="E236" s="346">
        <v>450232500.74626523</v>
      </c>
      <c r="G236" s="193"/>
    </row>
    <row r="237" spans="2:7" ht="15" customHeight="1" x14ac:dyDescent="0.2">
      <c r="B237" s="245" t="s">
        <v>131</v>
      </c>
      <c r="C237" s="246" t="s">
        <v>1403</v>
      </c>
      <c r="D237" s="244" t="s">
        <v>2</v>
      </c>
      <c r="E237" s="346">
        <v>1063521.9388290506</v>
      </c>
      <c r="G237" s="193"/>
    </row>
    <row r="238" spans="2:7" ht="15" customHeight="1" x14ac:dyDescent="0.2">
      <c r="B238" s="245" t="s">
        <v>130</v>
      </c>
      <c r="C238" s="246" t="s">
        <v>1404</v>
      </c>
      <c r="D238" s="244" t="s">
        <v>2</v>
      </c>
      <c r="E238" s="346">
        <v>1145167.2403343502</v>
      </c>
      <c r="G238" s="193"/>
    </row>
    <row r="239" spans="2:7" ht="15" customHeight="1" x14ac:dyDescent="0.2">
      <c r="B239" s="245" t="s">
        <v>129</v>
      </c>
      <c r="C239" s="246" t="s">
        <v>1405</v>
      </c>
      <c r="D239" s="244" t="s">
        <v>2</v>
      </c>
      <c r="E239" s="346">
        <v>1151245.8022593802</v>
      </c>
      <c r="G239" s="193"/>
    </row>
    <row r="240" spans="2:7" ht="15" customHeight="1" x14ac:dyDescent="0.2">
      <c r="B240" s="245" t="s">
        <v>126</v>
      </c>
      <c r="C240" s="246" t="s">
        <v>1406</v>
      </c>
      <c r="D240" s="244" t="s">
        <v>2</v>
      </c>
      <c r="E240" s="346">
        <v>20320949.231714081</v>
      </c>
      <c r="G240" s="193"/>
    </row>
    <row r="241" spans="2:7" ht="15" customHeight="1" x14ac:dyDescent="0.2">
      <c r="B241" s="245" t="s">
        <v>125</v>
      </c>
      <c r="C241" s="246" t="s">
        <v>1407</v>
      </c>
      <c r="D241" s="244" t="s">
        <v>2</v>
      </c>
      <c r="E241" s="346">
        <v>19527590.363991387</v>
      </c>
      <c r="G241" s="193"/>
    </row>
    <row r="242" spans="2:7" ht="15" customHeight="1" x14ac:dyDescent="0.2">
      <c r="B242" s="242" t="s">
        <v>72</v>
      </c>
      <c r="C242" s="243" t="s">
        <v>1408</v>
      </c>
      <c r="D242" s="244" t="s">
        <v>2</v>
      </c>
      <c r="E242" s="346">
        <v>1288868690.3771641</v>
      </c>
      <c r="G242" s="193"/>
    </row>
    <row r="243" spans="2:7" ht="15" customHeight="1" x14ac:dyDescent="0.2">
      <c r="B243" s="242" t="s">
        <v>106</v>
      </c>
      <c r="C243" s="243" t="s">
        <v>1409</v>
      </c>
      <c r="D243" s="244" t="s">
        <v>2</v>
      </c>
      <c r="E243" s="346">
        <v>230766.14528140612</v>
      </c>
      <c r="G243" s="193"/>
    </row>
    <row r="244" spans="2:7" ht="15" customHeight="1" x14ac:dyDescent="0.2">
      <c r="B244" s="242" t="s">
        <v>105</v>
      </c>
      <c r="C244" s="243" t="s">
        <v>1884</v>
      </c>
      <c r="D244" s="244" t="s">
        <v>2</v>
      </c>
      <c r="E244" s="346">
        <v>80018.655288803959</v>
      </c>
      <c r="G244" s="193"/>
    </row>
    <row r="245" spans="2:7" ht="15" customHeight="1" x14ac:dyDescent="0.2">
      <c r="B245" s="242" t="s">
        <v>104</v>
      </c>
      <c r="C245" s="243" t="s">
        <v>1410</v>
      </c>
      <c r="D245" s="244" t="s">
        <v>2</v>
      </c>
      <c r="E245" s="346">
        <v>6659933.6254823366</v>
      </c>
      <c r="G245" s="193"/>
    </row>
    <row r="246" spans="2:7" ht="15" customHeight="1" x14ac:dyDescent="0.2">
      <c r="B246" s="250" t="s">
        <v>111</v>
      </c>
      <c r="C246" s="253" t="s">
        <v>1411</v>
      </c>
      <c r="D246" s="244" t="s">
        <v>2</v>
      </c>
      <c r="E246" s="346">
        <v>136524470.32717451</v>
      </c>
      <c r="G246" s="193"/>
    </row>
    <row r="247" spans="2:7" ht="15" customHeight="1" x14ac:dyDescent="0.2">
      <c r="B247" s="250" t="s">
        <v>110</v>
      </c>
      <c r="C247" s="253" t="s">
        <v>1412</v>
      </c>
      <c r="D247" s="244" t="s">
        <v>2</v>
      </c>
      <c r="E247" s="346">
        <v>196320046.88168862</v>
      </c>
      <c r="G247" s="193"/>
    </row>
    <row r="248" spans="2:7" ht="15" customHeight="1" x14ac:dyDescent="0.2">
      <c r="B248" s="250" t="s">
        <v>109</v>
      </c>
      <c r="C248" s="253" t="s">
        <v>1413</v>
      </c>
      <c r="D248" s="244" t="s">
        <v>2</v>
      </c>
      <c r="E248" s="346">
        <v>140938698.90474489</v>
      </c>
      <c r="G248" s="193"/>
    </row>
    <row r="249" spans="2:7" ht="15" customHeight="1" x14ac:dyDescent="0.2">
      <c r="B249" s="245" t="s">
        <v>102</v>
      </c>
      <c r="C249" s="246" t="s">
        <v>1414</v>
      </c>
      <c r="D249" s="244" t="s">
        <v>2</v>
      </c>
      <c r="E249" s="346">
        <v>260642.65667802328</v>
      </c>
      <c r="G249" s="193"/>
    </row>
    <row r="250" spans="2:7" ht="15" customHeight="1" x14ac:dyDescent="0.2">
      <c r="B250" s="242" t="s">
        <v>120</v>
      </c>
      <c r="C250" s="243" t="s">
        <v>1415</v>
      </c>
      <c r="D250" s="244" t="s">
        <v>119</v>
      </c>
      <c r="E250" s="346">
        <v>3840.8690237636542</v>
      </c>
      <c r="G250" s="193"/>
    </row>
    <row r="251" spans="2:7" ht="15" customHeight="1" x14ac:dyDescent="0.2">
      <c r="B251" s="242" t="s">
        <v>118</v>
      </c>
      <c r="C251" s="243" t="s">
        <v>1416</v>
      </c>
      <c r="D251" s="244" t="s">
        <v>117</v>
      </c>
      <c r="E251" s="346">
        <v>2139.6367771550772</v>
      </c>
      <c r="G251" s="193"/>
    </row>
    <row r="252" spans="2:7" ht="15" customHeight="1" x14ac:dyDescent="0.2">
      <c r="B252" s="242" t="s">
        <v>59</v>
      </c>
      <c r="C252" s="243" t="s">
        <v>1417</v>
      </c>
      <c r="D252" s="244" t="s">
        <v>2</v>
      </c>
      <c r="E252" s="346">
        <v>700098108.63610148</v>
      </c>
      <c r="G252" s="193"/>
    </row>
    <row r="253" spans="2:7" ht="15" customHeight="1" x14ac:dyDescent="0.2">
      <c r="B253" s="242" t="s">
        <v>51</v>
      </c>
      <c r="C253" s="243" t="s">
        <v>1418</v>
      </c>
      <c r="D253" s="244" t="s">
        <v>2</v>
      </c>
      <c r="E253" s="346">
        <v>1214860067.9618199</v>
      </c>
      <c r="G253" s="193"/>
    </row>
    <row r="254" spans="2:7" ht="15" customHeight="1" x14ac:dyDescent="0.2">
      <c r="B254" s="242" t="s">
        <v>160</v>
      </c>
      <c r="C254" s="243" t="s">
        <v>1419</v>
      </c>
      <c r="D254" s="244" t="s">
        <v>2</v>
      </c>
      <c r="E254" s="346">
        <v>650125326.682078</v>
      </c>
      <c r="G254" s="193"/>
    </row>
    <row r="255" spans="2:7" ht="15" customHeight="1" x14ac:dyDescent="0.2">
      <c r="B255" s="245" t="s">
        <v>35</v>
      </c>
      <c r="C255" s="246" t="s">
        <v>1420</v>
      </c>
      <c r="D255" s="244" t="s">
        <v>33</v>
      </c>
      <c r="E255" s="346">
        <v>18.664662683830251</v>
      </c>
      <c r="G255" s="193"/>
    </row>
    <row r="256" spans="2:7" ht="15" customHeight="1" x14ac:dyDescent="0.2">
      <c r="B256" s="245" t="s">
        <v>43</v>
      </c>
      <c r="C256" s="246" t="s">
        <v>1421</v>
      </c>
      <c r="D256" s="244" t="s">
        <v>42</v>
      </c>
      <c r="E256" s="346">
        <v>1405.7499999999986</v>
      </c>
      <c r="G256" s="193"/>
    </row>
    <row r="257" spans="2:7" ht="15" customHeight="1" x14ac:dyDescent="0.2">
      <c r="B257" s="245" t="s">
        <v>34</v>
      </c>
      <c r="C257" s="246" t="s">
        <v>1422</v>
      </c>
      <c r="D257" s="244" t="s">
        <v>33</v>
      </c>
      <c r="E257" s="346">
        <v>23.058686600309375</v>
      </c>
      <c r="G257" s="193"/>
    </row>
    <row r="258" spans="2:7" ht="15" customHeight="1" x14ac:dyDescent="0.2">
      <c r="B258" s="245" t="s">
        <v>40</v>
      </c>
      <c r="C258" s="246" t="s">
        <v>1423</v>
      </c>
      <c r="D258" s="244" t="s">
        <v>2</v>
      </c>
      <c r="E258" s="346">
        <v>14314.359761194028</v>
      </c>
      <c r="G258" s="193"/>
    </row>
    <row r="259" spans="2:7" ht="15" customHeight="1" x14ac:dyDescent="0.2">
      <c r="B259" s="245" t="s">
        <v>45</v>
      </c>
      <c r="C259" s="246" t="s">
        <v>1424</v>
      </c>
      <c r="D259" s="244" t="s">
        <v>3</v>
      </c>
      <c r="E259" s="346">
        <v>5157.3049841573729</v>
      </c>
      <c r="G259" s="193"/>
    </row>
    <row r="260" spans="2:7" ht="15" customHeight="1" x14ac:dyDescent="0.2">
      <c r="B260" s="245" t="s">
        <v>38</v>
      </c>
      <c r="C260" s="246" t="s">
        <v>1425</v>
      </c>
      <c r="D260" s="244" t="s">
        <v>2</v>
      </c>
      <c r="E260" s="346">
        <v>730435.28304430947</v>
      </c>
      <c r="G260" s="193"/>
    </row>
    <row r="261" spans="2:7" ht="15" customHeight="1" x14ac:dyDescent="0.2">
      <c r="B261" s="245" t="s">
        <v>37</v>
      </c>
      <c r="C261" s="246" t="s">
        <v>1426</v>
      </c>
      <c r="D261" s="244" t="s">
        <v>2</v>
      </c>
      <c r="E261" s="346">
        <v>823000.97973851778</v>
      </c>
      <c r="G261" s="193"/>
    </row>
    <row r="262" spans="2:7" ht="15" customHeight="1" x14ac:dyDescent="0.2">
      <c r="B262" s="245" t="s">
        <v>672</v>
      </c>
      <c r="C262" s="246" t="s">
        <v>1427</v>
      </c>
      <c r="D262" s="244" t="s">
        <v>2</v>
      </c>
      <c r="E262" s="346">
        <v>2705.4137546767797</v>
      </c>
      <c r="G262" s="193"/>
    </row>
    <row r="263" spans="2:7" ht="15" customHeight="1" x14ac:dyDescent="0.2">
      <c r="B263" s="245" t="s">
        <v>667</v>
      </c>
      <c r="C263" s="246" t="s">
        <v>1428</v>
      </c>
      <c r="D263" s="244" t="s">
        <v>580</v>
      </c>
      <c r="E263" s="346">
        <v>2215.6252501183017</v>
      </c>
      <c r="G263" s="193"/>
    </row>
    <row r="264" spans="2:7" ht="15" customHeight="1" x14ac:dyDescent="0.2">
      <c r="B264" s="242" t="s">
        <v>671</v>
      </c>
      <c r="C264" s="243" t="s">
        <v>1429</v>
      </c>
      <c r="D264" s="244" t="s">
        <v>117</v>
      </c>
      <c r="E264" s="346">
        <v>7384.3707893802093</v>
      </c>
      <c r="G264" s="193"/>
    </row>
    <row r="265" spans="2:7" ht="15" customHeight="1" x14ac:dyDescent="0.2">
      <c r="B265" s="242" t="s">
        <v>670</v>
      </c>
      <c r="C265" s="243" t="s">
        <v>1430</v>
      </c>
      <c r="D265" s="244" t="s">
        <v>2</v>
      </c>
      <c r="E265" s="346">
        <v>5572.133148282388</v>
      </c>
      <c r="G265" s="193"/>
    </row>
    <row r="266" spans="2:7" ht="15" customHeight="1" x14ac:dyDescent="0.2">
      <c r="B266" s="242" t="s">
        <v>669</v>
      </c>
      <c r="C266" s="243" t="s">
        <v>1431</v>
      </c>
      <c r="D266" s="244" t="s">
        <v>2</v>
      </c>
      <c r="E266" s="346">
        <v>7290.9964749491273</v>
      </c>
      <c r="G266" s="193"/>
    </row>
    <row r="267" spans="2:7" ht="15" customHeight="1" x14ac:dyDescent="0.2">
      <c r="B267" s="245" t="s">
        <v>659</v>
      </c>
      <c r="C267" s="249" t="s">
        <v>606</v>
      </c>
      <c r="D267" s="244" t="s">
        <v>119</v>
      </c>
      <c r="E267" s="346">
        <v>51172.04902809787</v>
      </c>
      <c r="G267" s="193"/>
    </row>
    <row r="268" spans="2:7" ht="15" customHeight="1" x14ac:dyDescent="0.2">
      <c r="B268" s="242" t="s">
        <v>658</v>
      </c>
      <c r="C268" s="243" t="s">
        <v>1432</v>
      </c>
      <c r="D268" s="244" t="s">
        <v>4</v>
      </c>
      <c r="E268" s="346">
        <v>1500.2793644317387</v>
      </c>
      <c r="G268" s="193"/>
    </row>
    <row r="269" spans="2:7" ht="15" customHeight="1" x14ac:dyDescent="0.2">
      <c r="B269" s="245" t="s">
        <v>664</v>
      </c>
      <c r="C269" s="249" t="s">
        <v>1433</v>
      </c>
      <c r="D269" s="244" t="s">
        <v>2</v>
      </c>
      <c r="E269" s="346">
        <v>24405.448381345985</v>
      </c>
      <c r="G269" s="193"/>
    </row>
    <row r="270" spans="2:7" ht="15" customHeight="1" x14ac:dyDescent="0.2">
      <c r="B270" s="242" t="s">
        <v>631</v>
      </c>
      <c r="C270" s="243" t="s">
        <v>1434</v>
      </c>
      <c r="D270" s="244" t="s">
        <v>2</v>
      </c>
      <c r="E270" s="346">
        <v>6220.0963066824406</v>
      </c>
      <c r="G270" s="193"/>
    </row>
    <row r="271" spans="2:7" ht="15" customHeight="1" x14ac:dyDescent="0.2">
      <c r="B271" s="245" t="s">
        <v>657</v>
      </c>
      <c r="C271" s="246" t="s">
        <v>1864</v>
      </c>
      <c r="D271" s="244" t="s">
        <v>4</v>
      </c>
      <c r="E271" s="346">
        <v>13444.332358981208</v>
      </c>
      <c r="G271" s="193"/>
    </row>
    <row r="272" spans="2:7" ht="15" customHeight="1" x14ac:dyDescent="0.2">
      <c r="B272" s="245" t="s">
        <v>626</v>
      </c>
      <c r="C272" s="246" t="s">
        <v>1435</v>
      </c>
      <c r="D272" s="244" t="s">
        <v>2</v>
      </c>
      <c r="E272" s="346">
        <v>13449.050273679302</v>
      </c>
      <c r="G272" s="193"/>
    </row>
    <row r="273" spans="2:7" ht="15" customHeight="1" x14ac:dyDescent="0.2">
      <c r="B273" s="242" t="s">
        <v>760</v>
      </c>
      <c r="C273" s="243" t="s">
        <v>1436</v>
      </c>
      <c r="D273" s="244" t="s">
        <v>4</v>
      </c>
      <c r="E273" s="346">
        <v>40121.015500016591</v>
      </c>
      <c r="G273" s="193"/>
    </row>
    <row r="274" spans="2:7" ht="15" customHeight="1" x14ac:dyDescent="0.2">
      <c r="B274" s="245" t="s">
        <v>624</v>
      </c>
      <c r="C274" s="246" t="s">
        <v>1437</v>
      </c>
      <c r="D274" s="244" t="s">
        <v>2</v>
      </c>
      <c r="E274" s="346">
        <v>100288.355614933</v>
      </c>
      <c r="G274" s="193"/>
    </row>
    <row r="275" spans="2:7" ht="15" customHeight="1" x14ac:dyDescent="0.2">
      <c r="B275" s="245" t="s">
        <v>663</v>
      </c>
      <c r="C275" s="246" t="s">
        <v>1438</v>
      </c>
      <c r="D275" s="244" t="s">
        <v>2</v>
      </c>
      <c r="E275" s="346">
        <v>346635.87713239272</v>
      </c>
      <c r="G275" s="193"/>
    </row>
    <row r="276" spans="2:7" ht="15" customHeight="1" x14ac:dyDescent="0.2">
      <c r="B276" s="245" t="s">
        <v>661</v>
      </c>
      <c r="C276" s="246" t="s">
        <v>1439</v>
      </c>
      <c r="D276" s="244" t="s">
        <v>2</v>
      </c>
      <c r="E276" s="346">
        <v>426445.78348218877</v>
      </c>
      <c r="G276" s="193"/>
    </row>
    <row r="277" spans="2:7" ht="15" customHeight="1" x14ac:dyDescent="0.2">
      <c r="B277" s="245" t="s">
        <v>633</v>
      </c>
      <c r="C277" s="246" t="s">
        <v>1440</v>
      </c>
      <c r="D277" s="244" t="s">
        <v>2</v>
      </c>
      <c r="E277" s="346">
        <v>311386.12089234882</v>
      </c>
      <c r="G277" s="193"/>
    </row>
    <row r="278" spans="2:7" ht="15" customHeight="1" x14ac:dyDescent="0.2">
      <c r="B278" s="245" t="s">
        <v>615</v>
      </c>
      <c r="C278" s="246" t="s">
        <v>1441</v>
      </c>
      <c r="D278" s="244" t="s">
        <v>2</v>
      </c>
      <c r="E278" s="346">
        <v>70305.687570985101</v>
      </c>
      <c r="G278" s="193"/>
    </row>
    <row r="279" spans="2:7" ht="15" customHeight="1" x14ac:dyDescent="0.2">
      <c r="B279" s="245" t="s">
        <v>622</v>
      </c>
      <c r="C279" s="246" t="s">
        <v>1442</v>
      </c>
      <c r="D279" s="244" t="s">
        <v>2</v>
      </c>
      <c r="E279" s="346">
        <v>9355.5567578295595</v>
      </c>
      <c r="G279" s="193"/>
    </row>
    <row r="280" spans="2:7" ht="15" customHeight="1" x14ac:dyDescent="0.2">
      <c r="B280" s="245" t="s">
        <v>621</v>
      </c>
      <c r="C280" s="246" t="s">
        <v>1443</v>
      </c>
      <c r="D280" s="244" t="s">
        <v>2</v>
      </c>
      <c r="E280" s="346">
        <v>12695.190291481635</v>
      </c>
      <c r="G280" s="193"/>
    </row>
    <row r="281" spans="2:7" ht="15" customHeight="1" x14ac:dyDescent="0.2">
      <c r="B281" s="245" t="s">
        <v>1060</v>
      </c>
      <c r="C281" s="246" t="s">
        <v>1444</v>
      </c>
      <c r="D281" s="244" t="s">
        <v>4</v>
      </c>
      <c r="E281" s="346">
        <v>11799.183433053779</v>
      </c>
      <c r="G281" s="193"/>
    </row>
    <row r="282" spans="2:7" ht="15" customHeight="1" x14ac:dyDescent="0.2">
      <c r="B282" s="242" t="s">
        <v>1202</v>
      </c>
      <c r="C282" s="243" t="s">
        <v>1445</v>
      </c>
      <c r="D282" s="244" t="s">
        <v>4</v>
      </c>
      <c r="E282" s="346">
        <v>16949.077519453702</v>
      </c>
      <c r="G282" s="193"/>
    </row>
    <row r="283" spans="2:7" ht="15" customHeight="1" x14ac:dyDescent="0.2">
      <c r="B283" s="245" t="s">
        <v>656</v>
      </c>
      <c r="C283" s="249" t="s">
        <v>1179</v>
      </c>
      <c r="D283" s="244" t="s">
        <v>4</v>
      </c>
      <c r="E283" s="346">
        <v>10832.53966359534</v>
      </c>
      <c r="G283" s="193"/>
    </row>
    <row r="284" spans="2:7" ht="15" customHeight="1" x14ac:dyDescent="0.2">
      <c r="B284" s="245" t="s">
        <v>655</v>
      </c>
      <c r="C284" s="246" t="s">
        <v>1446</v>
      </c>
      <c r="D284" s="244" t="s">
        <v>4</v>
      </c>
      <c r="E284" s="346">
        <v>12323.849227950728</v>
      </c>
      <c r="G284" s="193"/>
    </row>
    <row r="285" spans="2:7" ht="15" customHeight="1" x14ac:dyDescent="0.2">
      <c r="B285" s="245" t="s">
        <v>654</v>
      </c>
      <c r="C285" s="246" t="s">
        <v>1447</v>
      </c>
      <c r="D285" s="244" t="s">
        <v>4</v>
      </c>
      <c r="E285" s="346">
        <v>17570.938035767773</v>
      </c>
      <c r="G285" s="193"/>
    </row>
    <row r="286" spans="2:7" ht="15" customHeight="1" x14ac:dyDescent="0.2">
      <c r="B286" s="245" t="s">
        <v>630</v>
      </c>
      <c r="C286" s="246" t="s">
        <v>1448</v>
      </c>
      <c r="D286" s="244" t="s">
        <v>2</v>
      </c>
      <c r="E286" s="346">
        <v>1917.6958814072004</v>
      </c>
      <c r="G286" s="193"/>
    </row>
    <row r="287" spans="2:7" ht="15" customHeight="1" x14ac:dyDescent="0.2">
      <c r="B287" s="245" t="s">
        <v>629</v>
      </c>
      <c r="C287" s="246" t="s">
        <v>1449</v>
      </c>
      <c r="D287" s="244" t="s">
        <v>2</v>
      </c>
      <c r="E287" s="346">
        <v>2441.334534445537</v>
      </c>
      <c r="G287" s="193"/>
    </row>
    <row r="288" spans="2:7" ht="15" customHeight="1" x14ac:dyDescent="0.2">
      <c r="B288" s="242" t="s">
        <v>628</v>
      </c>
      <c r="C288" s="243" t="s">
        <v>1450</v>
      </c>
      <c r="D288" s="244" t="s">
        <v>2</v>
      </c>
      <c r="E288" s="346">
        <v>5700.8479087809819</v>
      </c>
      <c r="G288" s="193"/>
    </row>
    <row r="289" spans="2:7" ht="15" customHeight="1" x14ac:dyDescent="0.2">
      <c r="B289" s="245" t="s">
        <v>619</v>
      </c>
      <c r="C289" s="249" t="s">
        <v>620</v>
      </c>
      <c r="D289" s="244" t="s">
        <v>2</v>
      </c>
      <c r="E289" s="346">
        <v>13084.12160920675</v>
      </c>
      <c r="G289" s="193"/>
    </row>
    <row r="290" spans="2:7" ht="15" customHeight="1" x14ac:dyDescent="0.2">
      <c r="B290" s="245" t="s">
        <v>611</v>
      </c>
      <c r="C290" s="249" t="s">
        <v>1180</v>
      </c>
      <c r="D290" s="244" t="s">
        <v>2</v>
      </c>
      <c r="E290" s="346">
        <v>1326.4499516959104</v>
      </c>
      <c r="G290" s="193"/>
    </row>
    <row r="291" spans="2:7" ht="15" customHeight="1" x14ac:dyDescent="0.2">
      <c r="B291" s="245" t="s">
        <v>608</v>
      </c>
      <c r="C291" s="249" t="s">
        <v>1181</v>
      </c>
      <c r="D291" s="244" t="s">
        <v>2</v>
      </c>
      <c r="E291" s="346">
        <v>5080.6957602749262</v>
      </c>
      <c r="G291" s="193"/>
    </row>
    <row r="292" spans="2:7" ht="15" customHeight="1" x14ac:dyDescent="0.2">
      <c r="B292" s="242" t="s">
        <v>653</v>
      </c>
      <c r="C292" s="243" t="s">
        <v>1451</v>
      </c>
      <c r="D292" s="244" t="s">
        <v>2</v>
      </c>
      <c r="E292" s="346">
        <v>4156.0988443780197</v>
      </c>
      <c r="G292" s="193"/>
    </row>
    <row r="293" spans="2:7" ht="15" customHeight="1" x14ac:dyDescent="0.2">
      <c r="B293" s="242" t="s">
        <v>652</v>
      </c>
      <c r="C293" s="243" t="s">
        <v>1452</v>
      </c>
      <c r="D293" s="244" t="s">
        <v>2</v>
      </c>
      <c r="E293" s="346">
        <v>6605.5003873640435</v>
      </c>
      <c r="G293" s="193"/>
    </row>
    <row r="294" spans="2:7" ht="15" customHeight="1" x14ac:dyDescent="0.2">
      <c r="B294" s="242" t="s">
        <v>651</v>
      </c>
      <c r="C294" s="243" t="s">
        <v>1453</v>
      </c>
      <c r="D294" s="244" t="s">
        <v>2</v>
      </c>
      <c r="E294" s="346">
        <v>8955.0887076332692</v>
      </c>
      <c r="G294" s="193"/>
    </row>
    <row r="295" spans="2:7" ht="15" customHeight="1" x14ac:dyDescent="0.2">
      <c r="B295" s="245" t="s">
        <v>649</v>
      </c>
      <c r="C295" s="249" t="s">
        <v>650</v>
      </c>
      <c r="D295" s="244" t="s">
        <v>2</v>
      </c>
      <c r="E295" s="346">
        <v>12978.728435987523</v>
      </c>
      <c r="G295" s="193"/>
    </row>
    <row r="296" spans="2:7" ht="15" customHeight="1" x14ac:dyDescent="0.2">
      <c r="B296" s="245" t="s">
        <v>614</v>
      </c>
      <c r="C296" s="249" t="s">
        <v>1454</v>
      </c>
      <c r="D296" s="244" t="s">
        <v>2</v>
      </c>
      <c r="E296" s="346">
        <v>2314.0553339729186</v>
      </c>
      <c r="G296" s="193"/>
    </row>
    <row r="297" spans="2:7" ht="15" customHeight="1" x14ac:dyDescent="0.2">
      <c r="B297" s="242" t="s">
        <v>648</v>
      </c>
      <c r="C297" s="243" t="s">
        <v>1455</v>
      </c>
      <c r="D297" s="244" t="s">
        <v>2</v>
      </c>
      <c r="E297" s="346">
        <v>11227.964265859251</v>
      </c>
      <c r="G297" s="193"/>
    </row>
    <row r="298" spans="2:7" ht="15" customHeight="1" x14ac:dyDescent="0.2">
      <c r="B298" s="242" t="s">
        <v>647</v>
      </c>
      <c r="C298" s="243" t="s">
        <v>1456</v>
      </c>
      <c r="D298" s="244" t="s">
        <v>2</v>
      </c>
      <c r="E298" s="346">
        <v>9965.0420380106843</v>
      </c>
      <c r="G298" s="193"/>
    </row>
    <row r="299" spans="2:7" ht="15" customHeight="1" x14ac:dyDescent="0.2">
      <c r="B299" s="242" t="s">
        <v>646</v>
      </c>
      <c r="C299" s="243" t="s">
        <v>1457</v>
      </c>
      <c r="D299" s="244" t="s">
        <v>2</v>
      </c>
      <c r="E299" s="346">
        <v>1709.0571836194313</v>
      </c>
      <c r="G299" s="193"/>
    </row>
    <row r="300" spans="2:7" ht="15" customHeight="1" x14ac:dyDescent="0.2">
      <c r="B300" s="245" t="s">
        <v>645</v>
      </c>
      <c r="C300" s="249" t="s">
        <v>1458</v>
      </c>
      <c r="D300" s="244" t="s">
        <v>2</v>
      </c>
      <c r="E300" s="346">
        <v>2808.0158679829124</v>
      </c>
      <c r="G300" s="193"/>
    </row>
    <row r="301" spans="2:7" ht="15" customHeight="1" x14ac:dyDescent="0.2">
      <c r="B301" s="245" t="s">
        <v>644</v>
      </c>
      <c r="C301" s="249" t="s">
        <v>1459</v>
      </c>
      <c r="D301" s="244" t="s">
        <v>2</v>
      </c>
      <c r="E301" s="346">
        <v>1771.3322604209013</v>
      </c>
      <c r="G301" s="193"/>
    </row>
    <row r="302" spans="2:7" ht="15" customHeight="1" x14ac:dyDescent="0.2">
      <c r="B302" s="242" t="s">
        <v>643</v>
      </c>
      <c r="C302" s="243" t="s">
        <v>1460</v>
      </c>
      <c r="D302" s="244" t="s">
        <v>2</v>
      </c>
      <c r="E302" s="346">
        <v>418.33716851937032</v>
      </c>
      <c r="G302" s="193"/>
    </row>
    <row r="303" spans="2:7" ht="15" customHeight="1" x14ac:dyDescent="0.2">
      <c r="B303" s="242" t="s">
        <v>642</v>
      </c>
      <c r="C303" s="243" t="s">
        <v>1461</v>
      </c>
      <c r="D303" s="244" t="s">
        <v>2</v>
      </c>
      <c r="E303" s="346">
        <v>775.66848276318922</v>
      </c>
      <c r="G303" s="193"/>
    </row>
    <row r="304" spans="2:7" ht="15" customHeight="1" x14ac:dyDescent="0.2">
      <c r="B304" s="242" t="s">
        <v>641</v>
      </c>
      <c r="C304" s="243" t="s">
        <v>1462</v>
      </c>
      <c r="D304" s="244" t="s">
        <v>2</v>
      </c>
      <c r="E304" s="346">
        <v>9965.9510804089223</v>
      </c>
      <c r="G304" s="193"/>
    </row>
    <row r="305" spans="2:7" ht="15" customHeight="1" x14ac:dyDescent="0.2">
      <c r="B305" s="242" t="s">
        <v>640</v>
      </c>
      <c r="C305" s="243" t="s">
        <v>1463</v>
      </c>
      <c r="D305" s="244" t="s">
        <v>2</v>
      </c>
      <c r="E305" s="346">
        <v>61692.231639594473</v>
      </c>
      <c r="G305" s="193"/>
    </row>
    <row r="306" spans="2:7" ht="15" customHeight="1" x14ac:dyDescent="0.2">
      <c r="B306" s="242" t="s">
        <v>639</v>
      </c>
      <c r="C306" s="243" t="s">
        <v>1464</v>
      </c>
      <c r="D306" s="244" t="s">
        <v>2</v>
      </c>
      <c r="E306" s="346">
        <v>70543.375451111293</v>
      </c>
      <c r="G306" s="193"/>
    </row>
    <row r="307" spans="2:7" ht="15" customHeight="1" x14ac:dyDescent="0.2">
      <c r="B307" s="242" t="s">
        <v>638</v>
      </c>
      <c r="C307" s="243" t="s">
        <v>1465</v>
      </c>
      <c r="D307" s="244" t="s">
        <v>2</v>
      </c>
      <c r="E307" s="346">
        <v>130085.10073193219</v>
      </c>
      <c r="G307" s="193"/>
    </row>
    <row r="308" spans="2:7" ht="15" customHeight="1" x14ac:dyDescent="0.2">
      <c r="B308" s="242" t="s">
        <v>637</v>
      </c>
      <c r="C308" s="243" t="s">
        <v>1466</v>
      </c>
      <c r="D308" s="244" t="s">
        <v>2</v>
      </c>
      <c r="E308" s="346">
        <v>1756.3032451673039</v>
      </c>
      <c r="G308" s="193"/>
    </row>
    <row r="309" spans="2:7" ht="15" customHeight="1" x14ac:dyDescent="0.2">
      <c r="B309" s="242" t="s">
        <v>636</v>
      </c>
      <c r="C309" s="243" t="s">
        <v>1467</v>
      </c>
      <c r="D309" s="244" t="s">
        <v>2</v>
      </c>
      <c r="E309" s="346">
        <v>904.56774878164526</v>
      </c>
      <c r="G309" s="193"/>
    </row>
    <row r="310" spans="2:7" ht="15" customHeight="1" x14ac:dyDescent="0.2">
      <c r="B310" s="242" t="s">
        <v>635</v>
      </c>
      <c r="C310" s="243" t="s">
        <v>1468</v>
      </c>
      <c r="D310" s="244" t="s">
        <v>2</v>
      </c>
      <c r="E310" s="346">
        <v>10440.67968866195</v>
      </c>
      <c r="G310" s="193"/>
    </row>
    <row r="311" spans="2:7" ht="15" customHeight="1" x14ac:dyDescent="0.2">
      <c r="B311" s="242" t="s">
        <v>617</v>
      </c>
      <c r="C311" s="243" t="s">
        <v>618</v>
      </c>
      <c r="D311" s="244" t="s">
        <v>2</v>
      </c>
      <c r="E311" s="346">
        <v>11523.912704368686</v>
      </c>
      <c r="G311" s="193"/>
    </row>
    <row r="312" spans="2:7" ht="15" customHeight="1" x14ac:dyDescent="0.2">
      <c r="B312" s="250" t="s">
        <v>144</v>
      </c>
      <c r="C312" s="251" t="s">
        <v>1469</v>
      </c>
      <c r="D312" s="244" t="s">
        <v>2</v>
      </c>
      <c r="E312" s="346">
        <v>742526.1089626191</v>
      </c>
      <c r="G312" s="193"/>
    </row>
    <row r="313" spans="2:7" ht="15" customHeight="1" x14ac:dyDescent="0.2">
      <c r="B313" s="250" t="s">
        <v>143</v>
      </c>
      <c r="C313" s="251" t="s">
        <v>1470</v>
      </c>
      <c r="D313" s="244" t="s">
        <v>2</v>
      </c>
      <c r="E313" s="346">
        <v>59092.339745780184</v>
      </c>
      <c r="G313" s="193"/>
    </row>
    <row r="314" spans="2:7" ht="15" customHeight="1" x14ac:dyDescent="0.2">
      <c r="B314" s="250" t="s">
        <v>142</v>
      </c>
      <c r="C314" s="251" t="s">
        <v>1471</v>
      </c>
      <c r="D314" s="244" t="s">
        <v>2</v>
      </c>
      <c r="E314" s="346">
        <v>79010.151233642246</v>
      </c>
      <c r="G314" s="193"/>
    </row>
    <row r="315" spans="2:7" ht="15" customHeight="1" x14ac:dyDescent="0.2">
      <c r="B315" s="250" t="s">
        <v>141</v>
      </c>
      <c r="C315" s="251" t="s">
        <v>1472</v>
      </c>
      <c r="D315" s="244" t="s">
        <v>2</v>
      </c>
      <c r="E315" s="346">
        <v>8896.4446169799376</v>
      </c>
      <c r="G315" s="193"/>
    </row>
    <row r="316" spans="2:7" ht="15" customHeight="1" x14ac:dyDescent="0.2">
      <c r="B316" s="250" t="s">
        <v>140</v>
      </c>
      <c r="C316" s="251" t="s">
        <v>1473</v>
      </c>
      <c r="D316" s="244" t="s">
        <v>2</v>
      </c>
      <c r="E316" s="346">
        <v>20137.625901074058</v>
      </c>
      <c r="G316" s="193"/>
    </row>
    <row r="317" spans="2:7" ht="15" customHeight="1" x14ac:dyDescent="0.2">
      <c r="B317" s="250" t="s">
        <v>139</v>
      </c>
      <c r="C317" s="251" t="s">
        <v>1474</v>
      </c>
      <c r="D317" s="244" t="s">
        <v>2</v>
      </c>
      <c r="E317" s="346">
        <v>4169.9315221323086</v>
      </c>
      <c r="G317" s="193"/>
    </row>
    <row r="318" spans="2:7" ht="15" customHeight="1" x14ac:dyDescent="0.2">
      <c r="B318" s="250" t="s">
        <v>138</v>
      </c>
      <c r="C318" s="251" t="s">
        <v>1475</v>
      </c>
      <c r="D318" s="244" t="s">
        <v>2</v>
      </c>
      <c r="E318" s="346">
        <v>8438.065827358223</v>
      </c>
      <c r="G318" s="193"/>
    </row>
    <row r="319" spans="2:7" ht="15" customHeight="1" x14ac:dyDescent="0.2">
      <c r="B319" s="250" t="s">
        <v>137</v>
      </c>
      <c r="C319" s="251" t="s">
        <v>1476</v>
      </c>
      <c r="D319" s="244" t="s">
        <v>2</v>
      </c>
      <c r="E319" s="346">
        <v>194.22312772697597</v>
      </c>
      <c r="G319" s="193"/>
    </row>
    <row r="320" spans="2:7" ht="15" customHeight="1" x14ac:dyDescent="0.2">
      <c r="B320" s="250" t="s">
        <v>136</v>
      </c>
      <c r="C320" s="251" t="s">
        <v>1477</v>
      </c>
      <c r="D320" s="244" t="s">
        <v>2</v>
      </c>
      <c r="E320" s="346">
        <v>268661.45825913874</v>
      </c>
      <c r="G320" s="193"/>
    </row>
    <row r="321" spans="2:7" ht="15" customHeight="1" x14ac:dyDescent="0.2">
      <c r="B321" s="250" t="s">
        <v>135</v>
      </c>
      <c r="C321" s="251" t="s">
        <v>1865</v>
      </c>
      <c r="D321" s="244" t="s">
        <v>2</v>
      </c>
      <c r="E321" s="346">
        <v>296428.12972220173</v>
      </c>
      <c r="G321" s="193"/>
    </row>
    <row r="322" spans="2:7" ht="15" customHeight="1" x14ac:dyDescent="0.2">
      <c r="B322" s="250" t="s">
        <v>134</v>
      </c>
      <c r="C322" s="251" t="s">
        <v>1866</v>
      </c>
      <c r="D322" s="244" t="s">
        <v>2</v>
      </c>
      <c r="E322" s="346">
        <v>467014.98358193965</v>
      </c>
      <c r="G322" s="193"/>
    </row>
    <row r="323" spans="2:7" ht="15" customHeight="1" x14ac:dyDescent="0.2">
      <c r="B323" s="242" t="s">
        <v>133</v>
      </c>
      <c r="C323" s="243" t="s">
        <v>1478</v>
      </c>
      <c r="D323" s="244" t="s">
        <v>2</v>
      </c>
      <c r="E323" s="346">
        <v>25152.27042635305</v>
      </c>
      <c r="G323" s="193"/>
    </row>
    <row r="324" spans="2:7" ht="15" customHeight="1" x14ac:dyDescent="0.2">
      <c r="B324" s="245" t="s">
        <v>603</v>
      </c>
      <c r="C324" s="246" t="s">
        <v>1479</v>
      </c>
      <c r="D324" s="244" t="s">
        <v>589</v>
      </c>
      <c r="E324" s="346">
        <v>318800.04359049292</v>
      </c>
      <c r="G324" s="193"/>
    </row>
    <row r="325" spans="2:7" ht="15" customHeight="1" x14ac:dyDescent="0.2">
      <c r="B325" s="245" t="s">
        <v>602</v>
      </c>
      <c r="C325" s="246" t="s">
        <v>1480</v>
      </c>
      <c r="D325" s="244" t="s">
        <v>2</v>
      </c>
      <c r="E325" s="346">
        <v>836.06263877234608</v>
      </c>
      <c r="G325" s="193"/>
    </row>
    <row r="326" spans="2:7" ht="15" customHeight="1" x14ac:dyDescent="0.2">
      <c r="B326" s="242" t="s">
        <v>601</v>
      </c>
      <c r="C326" s="243" t="s">
        <v>1481</v>
      </c>
      <c r="D326" s="244" t="s">
        <v>589</v>
      </c>
      <c r="E326" s="346">
        <v>242506.35552100136</v>
      </c>
      <c r="G326" s="193"/>
    </row>
    <row r="327" spans="2:7" ht="15" customHeight="1" x14ac:dyDescent="0.2">
      <c r="B327" s="245" t="s">
        <v>600</v>
      </c>
      <c r="C327" s="246" t="s">
        <v>1482</v>
      </c>
      <c r="D327" s="244" t="s">
        <v>2</v>
      </c>
      <c r="E327" s="346">
        <v>648.6291620490872</v>
      </c>
      <c r="G327" s="193"/>
    </row>
    <row r="328" spans="2:7" ht="15" customHeight="1" x14ac:dyDescent="0.2">
      <c r="B328" s="242" t="s">
        <v>599</v>
      </c>
      <c r="C328" s="243" t="s">
        <v>1483</v>
      </c>
      <c r="D328" s="244" t="s">
        <v>2</v>
      </c>
      <c r="E328" s="346">
        <v>1284.9724850511955</v>
      </c>
      <c r="G328" s="193"/>
    </row>
    <row r="329" spans="2:7" ht="15" customHeight="1" x14ac:dyDescent="0.2">
      <c r="B329" s="245" t="s">
        <v>598</v>
      </c>
      <c r="C329" s="246" t="s">
        <v>1484</v>
      </c>
      <c r="D329" s="244" t="s">
        <v>2</v>
      </c>
      <c r="E329" s="346">
        <v>1189.6811576828843</v>
      </c>
      <c r="G329" s="193"/>
    </row>
    <row r="330" spans="2:7" ht="15" customHeight="1" x14ac:dyDescent="0.2">
      <c r="B330" s="245" t="s">
        <v>597</v>
      </c>
      <c r="C330" s="246" t="s">
        <v>1485</v>
      </c>
      <c r="D330" s="244" t="s">
        <v>2</v>
      </c>
      <c r="E330" s="346">
        <v>1546.2252526474058</v>
      </c>
      <c r="G330" s="193"/>
    </row>
    <row r="331" spans="2:7" ht="15" customHeight="1" x14ac:dyDescent="0.2">
      <c r="B331" s="245" t="s">
        <v>596</v>
      </c>
      <c r="C331" s="246" t="s">
        <v>1486</v>
      </c>
      <c r="D331" s="244" t="s">
        <v>2</v>
      </c>
      <c r="E331" s="346">
        <v>1265.2143354123266</v>
      </c>
      <c r="G331" s="193"/>
    </row>
    <row r="332" spans="2:7" ht="15" customHeight="1" x14ac:dyDescent="0.2">
      <c r="B332" s="242" t="s">
        <v>595</v>
      </c>
      <c r="C332" s="243" t="s">
        <v>1487</v>
      </c>
      <c r="D332" s="244" t="s">
        <v>2</v>
      </c>
      <c r="E332" s="346">
        <v>1077.5966313657921</v>
      </c>
      <c r="G332" s="193"/>
    </row>
    <row r="333" spans="2:7" ht="15" customHeight="1" x14ac:dyDescent="0.2">
      <c r="B333" s="242" t="s">
        <v>594</v>
      </c>
      <c r="C333" s="243" t="s">
        <v>1652</v>
      </c>
      <c r="D333" s="244" t="s">
        <v>2</v>
      </c>
      <c r="E333" s="346">
        <v>2522.9652991751032</v>
      </c>
      <c r="G333" s="193"/>
    </row>
    <row r="334" spans="2:7" ht="15" customHeight="1" x14ac:dyDescent="0.2">
      <c r="B334" s="242" t="s">
        <v>593</v>
      </c>
      <c r="C334" s="243" t="s">
        <v>1653</v>
      </c>
      <c r="D334" s="244" t="s">
        <v>589</v>
      </c>
      <c r="E334" s="346">
        <v>346840.95121797943</v>
      </c>
      <c r="G334" s="193"/>
    </row>
    <row r="335" spans="2:7" ht="15" customHeight="1" x14ac:dyDescent="0.2">
      <c r="B335" s="242" t="s">
        <v>592</v>
      </c>
      <c r="C335" s="243" t="s">
        <v>1654</v>
      </c>
      <c r="D335" s="244" t="s">
        <v>589</v>
      </c>
      <c r="E335" s="346">
        <v>350808.10572900675</v>
      </c>
      <c r="G335" s="193"/>
    </row>
    <row r="336" spans="2:7" ht="15" customHeight="1" x14ac:dyDescent="0.2">
      <c r="B336" s="242" t="s">
        <v>591</v>
      </c>
      <c r="C336" s="243" t="s">
        <v>1867</v>
      </c>
      <c r="D336" s="244" t="s">
        <v>589</v>
      </c>
      <c r="E336" s="346">
        <v>265008.09470097476</v>
      </c>
      <c r="G336" s="193"/>
    </row>
    <row r="337" spans="2:7" ht="15" customHeight="1" x14ac:dyDescent="0.2">
      <c r="B337" s="242" t="s">
        <v>590</v>
      </c>
      <c r="C337" s="243" t="s">
        <v>1655</v>
      </c>
      <c r="D337" s="244" t="s">
        <v>589</v>
      </c>
      <c r="E337" s="346">
        <v>150700.28378510146</v>
      </c>
      <c r="G337" s="193"/>
    </row>
    <row r="338" spans="2:7" ht="15" customHeight="1" x14ac:dyDescent="0.2">
      <c r="B338" s="245" t="s">
        <v>586</v>
      </c>
      <c r="C338" s="246" t="s">
        <v>1488</v>
      </c>
      <c r="D338" s="244" t="s">
        <v>117</v>
      </c>
      <c r="E338" s="346">
        <v>402.50488871063015</v>
      </c>
      <c r="G338" s="193"/>
    </row>
    <row r="339" spans="2:7" ht="15" customHeight="1" x14ac:dyDescent="0.2">
      <c r="B339" s="245" t="s">
        <v>575</v>
      </c>
      <c r="C339" s="246" t="s">
        <v>1656</v>
      </c>
      <c r="D339" s="244" t="s">
        <v>117</v>
      </c>
      <c r="E339" s="346">
        <v>2901.1792607694101</v>
      </c>
      <c r="G339" s="193"/>
    </row>
    <row r="340" spans="2:7" ht="15" customHeight="1" x14ac:dyDescent="0.2">
      <c r="B340" s="245" t="s">
        <v>574</v>
      </c>
      <c r="C340" s="246" t="s">
        <v>1657</v>
      </c>
      <c r="D340" s="244" t="s">
        <v>117</v>
      </c>
      <c r="E340" s="346">
        <v>3860.579078968688</v>
      </c>
      <c r="G340" s="193"/>
    </row>
    <row r="341" spans="2:7" ht="15" customHeight="1" x14ac:dyDescent="0.2">
      <c r="B341" s="245" t="s">
        <v>584</v>
      </c>
      <c r="C341" s="246" t="s">
        <v>1489</v>
      </c>
      <c r="D341" s="244" t="s">
        <v>117</v>
      </c>
      <c r="E341" s="346">
        <v>344.48893786679162</v>
      </c>
      <c r="G341" s="193"/>
    </row>
    <row r="342" spans="2:7" ht="15" customHeight="1" x14ac:dyDescent="0.2">
      <c r="B342" s="245" t="s">
        <v>581</v>
      </c>
      <c r="C342" s="246" t="s">
        <v>1490</v>
      </c>
      <c r="D342" s="244" t="s">
        <v>580</v>
      </c>
      <c r="E342" s="346">
        <v>15646.333608202955</v>
      </c>
      <c r="G342" s="193"/>
    </row>
    <row r="343" spans="2:7" ht="15" customHeight="1" x14ac:dyDescent="0.2">
      <c r="B343" s="248" t="s">
        <v>579</v>
      </c>
      <c r="C343" s="249" t="s">
        <v>1491</v>
      </c>
      <c r="D343" s="244" t="s">
        <v>117</v>
      </c>
      <c r="E343" s="346">
        <v>721.43310652426362</v>
      </c>
      <c r="G343" s="193"/>
    </row>
    <row r="344" spans="2:7" ht="15" customHeight="1" x14ac:dyDescent="0.2">
      <c r="B344" s="248" t="s">
        <v>1882</v>
      </c>
      <c r="C344" s="249" t="s">
        <v>1883</v>
      </c>
      <c r="D344" s="244" t="s">
        <v>117</v>
      </c>
      <c r="E344" s="346">
        <v>367.84822095960914</v>
      </c>
      <c r="G344" s="193"/>
    </row>
    <row r="345" spans="2:7" ht="15" customHeight="1" x14ac:dyDescent="0.2">
      <c r="B345" s="245" t="s">
        <v>577</v>
      </c>
      <c r="C345" s="246" t="s">
        <v>1492</v>
      </c>
      <c r="D345" s="244" t="s">
        <v>117</v>
      </c>
      <c r="E345" s="346">
        <v>1219.4576964657147</v>
      </c>
      <c r="G345" s="193"/>
    </row>
    <row r="346" spans="2:7" ht="15" customHeight="1" x14ac:dyDescent="0.2">
      <c r="B346" s="245" t="s">
        <v>573</v>
      </c>
      <c r="C346" s="246" t="s">
        <v>1658</v>
      </c>
      <c r="D346" s="244" t="s">
        <v>117</v>
      </c>
      <c r="E346" s="346">
        <v>3673.3959052120449</v>
      </c>
      <c r="G346" s="193"/>
    </row>
    <row r="347" spans="2:7" ht="15" customHeight="1" x14ac:dyDescent="0.2">
      <c r="B347" s="245" t="s">
        <v>485</v>
      </c>
      <c r="C347" s="246" t="s">
        <v>1659</v>
      </c>
      <c r="D347" s="244" t="s">
        <v>2</v>
      </c>
      <c r="E347" s="346">
        <v>7776.9519763499975</v>
      </c>
      <c r="G347" s="193"/>
    </row>
    <row r="348" spans="2:7" ht="15" customHeight="1" x14ac:dyDescent="0.2">
      <c r="B348" s="242" t="s">
        <v>583</v>
      </c>
      <c r="C348" s="243" t="s">
        <v>1493</v>
      </c>
      <c r="D348" s="244" t="s">
        <v>2</v>
      </c>
      <c r="E348" s="346">
        <v>2655.1875656423304</v>
      </c>
      <c r="G348" s="193"/>
    </row>
    <row r="349" spans="2:7" ht="15" customHeight="1" x14ac:dyDescent="0.2">
      <c r="B349" s="245" t="s">
        <v>568</v>
      </c>
      <c r="C349" s="246" t="s">
        <v>1868</v>
      </c>
      <c r="D349" s="244" t="s">
        <v>3</v>
      </c>
      <c r="E349" s="346">
        <v>20305.031482130114</v>
      </c>
      <c r="G349" s="193"/>
    </row>
    <row r="350" spans="2:7" ht="15" customHeight="1" x14ac:dyDescent="0.2">
      <c r="B350" s="245" t="s">
        <v>548</v>
      </c>
      <c r="C350" s="246" t="s">
        <v>1494</v>
      </c>
      <c r="D350" s="244" t="s">
        <v>4</v>
      </c>
      <c r="E350" s="346">
        <v>4278.704912986519</v>
      </c>
      <c r="G350" s="193"/>
    </row>
    <row r="351" spans="2:7" ht="15" customHeight="1" x14ac:dyDescent="0.2">
      <c r="B351" s="245" t="s">
        <v>567</v>
      </c>
      <c r="C351" s="246" t="s">
        <v>1495</v>
      </c>
      <c r="D351" s="244" t="s">
        <v>3</v>
      </c>
      <c r="E351" s="346">
        <v>20127.289216514491</v>
      </c>
      <c r="G351" s="193"/>
    </row>
    <row r="352" spans="2:7" ht="15" customHeight="1" x14ac:dyDescent="0.2">
      <c r="B352" s="245" t="s">
        <v>566</v>
      </c>
      <c r="C352" s="246" t="s">
        <v>1497</v>
      </c>
      <c r="D352" s="244" t="s">
        <v>3</v>
      </c>
      <c r="E352" s="346">
        <v>15611.850470312314</v>
      </c>
      <c r="G352" s="193"/>
    </row>
    <row r="353" spans="2:7" ht="15" customHeight="1" x14ac:dyDescent="0.2">
      <c r="B353" s="245" t="s">
        <v>565</v>
      </c>
      <c r="C353" s="246" t="s">
        <v>1869</v>
      </c>
      <c r="D353" s="244" t="s">
        <v>3</v>
      </c>
      <c r="E353" s="346">
        <v>18438.400772693076</v>
      </c>
      <c r="G353" s="193"/>
    </row>
    <row r="354" spans="2:7" ht="15" customHeight="1" x14ac:dyDescent="0.2">
      <c r="B354" s="245" t="s">
        <v>564</v>
      </c>
      <c r="C354" s="246" t="s">
        <v>1500</v>
      </c>
      <c r="D354" s="244" t="s">
        <v>3</v>
      </c>
      <c r="E354" s="346">
        <v>10195.619001815123</v>
      </c>
      <c r="G354" s="193"/>
    </row>
    <row r="355" spans="2:7" ht="15" customHeight="1" x14ac:dyDescent="0.2">
      <c r="B355" s="245" t="s">
        <v>563</v>
      </c>
      <c r="C355" s="246" t="s">
        <v>1502</v>
      </c>
      <c r="D355" s="244" t="s">
        <v>4</v>
      </c>
      <c r="E355" s="346">
        <v>2365.134847974221</v>
      </c>
      <c r="G355" s="193"/>
    </row>
    <row r="356" spans="2:7" ht="15" customHeight="1" x14ac:dyDescent="0.2">
      <c r="B356" s="245" t="s">
        <v>547</v>
      </c>
      <c r="C356" s="246" t="s">
        <v>1504</v>
      </c>
      <c r="D356" s="244" t="s">
        <v>4</v>
      </c>
      <c r="E356" s="346">
        <v>11130.324457448945</v>
      </c>
      <c r="G356" s="193"/>
    </row>
    <row r="357" spans="2:7" ht="15" customHeight="1" x14ac:dyDescent="0.2">
      <c r="B357" s="245" t="s">
        <v>562</v>
      </c>
      <c r="C357" s="246" t="s">
        <v>1506</v>
      </c>
      <c r="D357" s="244" t="s">
        <v>3</v>
      </c>
      <c r="E357" s="346">
        <v>32472.567385099686</v>
      </c>
      <c r="G357" s="193"/>
    </row>
    <row r="358" spans="2:7" ht="15" customHeight="1" x14ac:dyDescent="0.2">
      <c r="B358" s="245" t="s">
        <v>561</v>
      </c>
      <c r="C358" s="246" t="s">
        <v>1508</v>
      </c>
      <c r="D358" s="244" t="s">
        <v>3</v>
      </c>
      <c r="E358" s="346">
        <v>45690.153403670854</v>
      </c>
      <c r="G358" s="193"/>
    </row>
    <row r="359" spans="2:7" ht="15" customHeight="1" x14ac:dyDescent="0.2">
      <c r="B359" s="245" t="s">
        <v>570</v>
      </c>
      <c r="C359" s="246" t="s">
        <v>1509</v>
      </c>
      <c r="D359" s="244" t="s">
        <v>4</v>
      </c>
      <c r="E359" s="346">
        <v>919.31724799919743</v>
      </c>
      <c r="G359" s="193"/>
    </row>
    <row r="360" spans="2:7" ht="15" customHeight="1" x14ac:dyDescent="0.2">
      <c r="B360" s="245" t="s">
        <v>560</v>
      </c>
      <c r="C360" s="246" t="s">
        <v>1510</v>
      </c>
      <c r="D360" s="244" t="s">
        <v>4</v>
      </c>
      <c r="E360" s="346">
        <v>4844.5005907985314</v>
      </c>
      <c r="G360" s="193"/>
    </row>
    <row r="361" spans="2:7" ht="15" customHeight="1" x14ac:dyDescent="0.2">
      <c r="B361" s="245" t="s">
        <v>559</v>
      </c>
      <c r="C361" s="246" t="s">
        <v>1759</v>
      </c>
      <c r="D361" s="244" t="s">
        <v>3</v>
      </c>
      <c r="E361" s="346">
        <v>54490.290805186181</v>
      </c>
      <c r="G361" s="193"/>
    </row>
    <row r="362" spans="2:7" ht="15" customHeight="1" x14ac:dyDescent="0.2">
      <c r="B362" s="245" t="s">
        <v>558</v>
      </c>
      <c r="C362" s="246" t="s">
        <v>1511</v>
      </c>
      <c r="D362" s="244" t="s">
        <v>4</v>
      </c>
      <c r="E362" s="346">
        <v>6957.3579587974009</v>
      </c>
      <c r="G362" s="193"/>
    </row>
    <row r="363" spans="2:7" ht="15" customHeight="1" x14ac:dyDescent="0.2">
      <c r="B363" s="245" t="s">
        <v>546</v>
      </c>
      <c r="C363" s="246" t="s">
        <v>1512</v>
      </c>
      <c r="D363" s="244" t="s">
        <v>4</v>
      </c>
      <c r="E363" s="346">
        <v>3595.1720761597439</v>
      </c>
      <c r="G363" s="193"/>
    </row>
    <row r="364" spans="2:7" ht="15" customHeight="1" x14ac:dyDescent="0.2">
      <c r="B364" s="245" t="s">
        <v>551</v>
      </c>
      <c r="C364" s="246" t="s">
        <v>1513</v>
      </c>
      <c r="D364" s="244" t="s">
        <v>2</v>
      </c>
      <c r="E364" s="346">
        <v>70238.047322678118</v>
      </c>
      <c r="G364" s="193"/>
    </row>
    <row r="365" spans="2:7" ht="15" customHeight="1" x14ac:dyDescent="0.2">
      <c r="B365" s="245" t="s">
        <v>550</v>
      </c>
      <c r="C365" s="246" t="s">
        <v>1514</v>
      </c>
      <c r="D365" s="244" t="s">
        <v>2</v>
      </c>
      <c r="E365" s="346">
        <v>32330.343408619516</v>
      </c>
      <c r="G365" s="193"/>
    </row>
    <row r="366" spans="2:7" ht="15" customHeight="1" x14ac:dyDescent="0.2">
      <c r="B366" s="245" t="s">
        <v>542</v>
      </c>
      <c r="C366" s="246" t="s">
        <v>1515</v>
      </c>
      <c r="D366" s="244" t="s">
        <v>2</v>
      </c>
      <c r="E366" s="346">
        <v>1751.3042372500513</v>
      </c>
      <c r="G366" s="193"/>
    </row>
    <row r="367" spans="2:7" ht="15" customHeight="1" x14ac:dyDescent="0.2">
      <c r="B367" s="245" t="s">
        <v>541</v>
      </c>
      <c r="C367" s="246" t="s">
        <v>1516</v>
      </c>
      <c r="D367" s="244" t="s">
        <v>2</v>
      </c>
      <c r="E367" s="346">
        <v>1500.3307163731513</v>
      </c>
      <c r="G367" s="193"/>
    </row>
    <row r="368" spans="2:7" ht="15" customHeight="1" x14ac:dyDescent="0.2">
      <c r="B368" s="245" t="s">
        <v>544</v>
      </c>
      <c r="C368" s="246" t="s">
        <v>1517</v>
      </c>
      <c r="D368" s="244" t="s">
        <v>2</v>
      </c>
      <c r="E368" s="346">
        <v>1136542.1593895694</v>
      </c>
      <c r="G368" s="193"/>
    </row>
    <row r="369" spans="2:7" ht="15" customHeight="1" x14ac:dyDescent="0.2">
      <c r="B369" s="245" t="s">
        <v>557</v>
      </c>
      <c r="C369" s="246" t="s">
        <v>1518</v>
      </c>
      <c r="D369" s="244" t="s">
        <v>3</v>
      </c>
      <c r="E369" s="346">
        <v>40703.468476933915</v>
      </c>
      <c r="G369" s="193"/>
    </row>
    <row r="370" spans="2:7" ht="15" customHeight="1" x14ac:dyDescent="0.2">
      <c r="B370" s="242" t="s">
        <v>556</v>
      </c>
      <c r="C370" s="243" t="s">
        <v>1519</v>
      </c>
      <c r="D370" s="244" t="s">
        <v>2</v>
      </c>
      <c r="E370" s="346">
        <v>102326.742751386</v>
      </c>
      <c r="G370" s="193"/>
    </row>
    <row r="371" spans="2:7" ht="15" customHeight="1" x14ac:dyDescent="0.2">
      <c r="B371" s="242" t="s">
        <v>555</v>
      </c>
      <c r="C371" s="243" t="s">
        <v>1520</v>
      </c>
      <c r="D371" s="244" t="s">
        <v>2</v>
      </c>
      <c r="E371" s="346">
        <v>49539.628860406578</v>
      </c>
      <c r="G371" s="193"/>
    </row>
    <row r="372" spans="2:7" ht="15" customHeight="1" x14ac:dyDescent="0.2">
      <c r="B372" s="242" t="s">
        <v>554</v>
      </c>
      <c r="C372" s="243" t="s">
        <v>1521</v>
      </c>
      <c r="D372" s="244" t="s">
        <v>2</v>
      </c>
      <c r="E372" s="346">
        <v>6082.8683595510956</v>
      </c>
      <c r="G372" s="193"/>
    </row>
    <row r="373" spans="2:7" ht="15" customHeight="1" x14ac:dyDescent="0.2">
      <c r="B373" s="242" t="s">
        <v>553</v>
      </c>
      <c r="C373" s="243" t="s">
        <v>1760</v>
      </c>
      <c r="D373" s="244" t="s">
        <v>4</v>
      </c>
      <c r="E373" s="346">
        <v>258.20867299443188</v>
      </c>
      <c r="G373" s="193"/>
    </row>
    <row r="374" spans="2:7" ht="15" customHeight="1" x14ac:dyDescent="0.2">
      <c r="B374" s="245" t="s">
        <v>165</v>
      </c>
      <c r="C374" s="246" t="s">
        <v>1522</v>
      </c>
      <c r="D374" s="244" t="s">
        <v>52</v>
      </c>
      <c r="E374" s="346">
        <v>12345.428163636363</v>
      </c>
      <c r="G374" s="193"/>
    </row>
    <row r="375" spans="2:7" ht="15" customHeight="1" x14ac:dyDescent="0.2">
      <c r="B375" s="245" t="s">
        <v>167</v>
      </c>
      <c r="C375" s="246" t="s">
        <v>1523</v>
      </c>
      <c r="D375" s="244" t="s">
        <v>52</v>
      </c>
      <c r="E375" s="346">
        <v>10597.575963636358</v>
      </c>
      <c r="G375" s="193"/>
    </row>
    <row r="376" spans="2:7" ht="15" customHeight="1" x14ac:dyDescent="0.2">
      <c r="B376" s="245" t="s">
        <v>169</v>
      </c>
      <c r="C376" s="246" t="s">
        <v>1524</v>
      </c>
      <c r="D376" s="244" t="s">
        <v>52</v>
      </c>
      <c r="E376" s="346">
        <v>9792.980327272744</v>
      </c>
      <c r="G376" s="193"/>
    </row>
    <row r="377" spans="2:7" ht="15" customHeight="1" x14ac:dyDescent="0.2">
      <c r="B377" s="245" t="s">
        <v>177</v>
      </c>
      <c r="C377" s="246" t="s">
        <v>1525</v>
      </c>
      <c r="D377" s="244" t="s">
        <v>52</v>
      </c>
      <c r="E377" s="346">
        <v>9025.4666545454511</v>
      </c>
      <c r="G377" s="193"/>
    </row>
    <row r="378" spans="2:7" ht="15" customHeight="1" x14ac:dyDescent="0.2">
      <c r="B378" s="245" t="s">
        <v>180</v>
      </c>
      <c r="C378" s="246" t="s">
        <v>1526</v>
      </c>
      <c r="D378" s="244" t="s">
        <v>52</v>
      </c>
      <c r="E378" s="346">
        <v>10656.156927272727</v>
      </c>
      <c r="G378" s="193"/>
    </row>
    <row r="379" spans="2:7" ht="15" customHeight="1" x14ac:dyDescent="0.2">
      <c r="B379" s="245" t="s">
        <v>172</v>
      </c>
      <c r="C379" s="246" t="s">
        <v>1527</v>
      </c>
      <c r="D379" s="244" t="s">
        <v>52</v>
      </c>
      <c r="E379" s="346">
        <v>9748.6360345454541</v>
      </c>
      <c r="G379" s="193"/>
    </row>
    <row r="380" spans="2:7" ht="15" customHeight="1" x14ac:dyDescent="0.2">
      <c r="B380" s="245" t="s">
        <v>171</v>
      </c>
      <c r="C380" s="246" t="s">
        <v>1528</v>
      </c>
      <c r="D380" s="244" t="s">
        <v>52</v>
      </c>
      <c r="E380" s="346">
        <v>11251.405858181817</v>
      </c>
      <c r="G380" s="193"/>
    </row>
    <row r="381" spans="2:7" ht="15" customHeight="1" x14ac:dyDescent="0.2">
      <c r="B381" s="245" t="s">
        <v>174</v>
      </c>
      <c r="C381" s="246" t="s">
        <v>1529</v>
      </c>
      <c r="D381" s="244" t="s">
        <v>52</v>
      </c>
      <c r="E381" s="346">
        <v>12345.428163636361</v>
      </c>
      <c r="G381" s="193"/>
    </row>
    <row r="382" spans="2:7" ht="15" customHeight="1" x14ac:dyDescent="0.2">
      <c r="B382" s="245" t="s">
        <v>523</v>
      </c>
      <c r="C382" s="246" t="s">
        <v>1530</v>
      </c>
      <c r="D382" s="244" t="s">
        <v>2</v>
      </c>
      <c r="E382" s="346">
        <v>4342507.6730528511</v>
      </c>
      <c r="G382" s="193"/>
    </row>
    <row r="383" spans="2:7" ht="15" customHeight="1" x14ac:dyDescent="0.2">
      <c r="B383" s="245" t="s">
        <v>521</v>
      </c>
      <c r="C383" s="246" t="s">
        <v>1531</v>
      </c>
      <c r="D383" s="244" t="s">
        <v>2</v>
      </c>
      <c r="E383" s="346">
        <v>4467766.7517719632</v>
      </c>
      <c r="G383" s="193"/>
    </row>
    <row r="384" spans="2:7" ht="15" customHeight="1" x14ac:dyDescent="0.2">
      <c r="B384" s="245" t="s">
        <v>538</v>
      </c>
      <c r="C384" s="246" t="s">
        <v>1532</v>
      </c>
      <c r="D384" s="244" t="s">
        <v>2</v>
      </c>
      <c r="E384" s="346">
        <v>4112474.8967937394</v>
      </c>
      <c r="G384" s="193"/>
    </row>
    <row r="385" spans="2:7" ht="15" customHeight="1" x14ac:dyDescent="0.2">
      <c r="B385" s="245" t="s">
        <v>536</v>
      </c>
      <c r="C385" s="246" t="s">
        <v>1533</v>
      </c>
      <c r="D385" s="244" t="s">
        <v>2</v>
      </c>
      <c r="E385" s="346">
        <v>469781.58003688231</v>
      </c>
      <c r="G385" s="193"/>
    </row>
    <row r="386" spans="2:7" ht="15" customHeight="1" x14ac:dyDescent="0.2">
      <c r="B386" s="245" t="s">
        <v>530</v>
      </c>
      <c r="C386" s="246" t="s">
        <v>1534</v>
      </c>
      <c r="D386" s="244" t="s">
        <v>4</v>
      </c>
      <c r="E386" s="346">
        <v>36347.308649697901</v>
      </c>
      <c r="G386" s="193"/>
    </row>
    <row r="387" spans="2:7" ht="15" customHeight="1" x14ac:dyDescent="0.2">
      <c r="B387" s="245" t="s">
        <v>528</v>
      </c>
      <c r="C387" s="246" t="s">
        <v>1535</v>
      </c>
      <c r="D387" s="244" t="s">
        <v>4</v>
      </c>
      <c r="E387" s="346">
        <v>97380.832911805526</v>
      </c>
      <c r="G387" s="193"/>
    </row>
    <row r="388" spans="2:7" ht="15" customHeight="1" x14ac:dyDescent="0.2">
      <c r="B388" s="242" t="s">
        <v>535</v>
      </c>
      <c r="C388" s="243" t="s">
        <v>1536</v>
      </c>
      <c r="D388" s="244" t="s">
        <v>2</v>
      </c>
      <c r="E388" s="346">
        <v>4178025.7575677712</v>
      </c>
      <c r="G388" s="193"/>
    </row>
    <row r="389" spans="2:7" ht="15" customHeight="1" x14ac:dyDescent="0.2">
      <c r="B389" s="242" t="s">
        <v>534</v>
      </c>
      <c r="C389" s="243" t="s">
        <v>1537</v>
      </c>
      <c r="D389" s="244" t="s">
        <v>2</v>
      </c>
      <c r="E389" s="346">
        <v>3218141.4060649453</v>
      </c>
      <c r="G389" s="193"/>
    </row>
    <row r="390" spans="2:7" ht="15" customHeight="1" x14ac:dyDescent="0.2">
      <c r="B390" s="242" t="s">
        <v>533</v>
      </c>
      <c r="C390" s="243" t="s">
        <v>1538</v>
      </c>
      <c r="D390" s="244" t="s">
        <v>2</v>
      </c>
      <c r="E390" s="346">
        <v>3772775.9393158951</v>
      </c>
      <c r="G390" s="193"/>
    </row>
    <row r="391" spans="2:7" ht="15" customHeight="1" x14ac:dyDescent="0.2">
      <c r="B391" s="254" t="s">
        <v>527</v>
      </c>
      <c r="C391" s="255" t="s">
        <v>1498</v>
      </c>
      <c r="D391" s="244" t="s">
        <v>4</v>
      </c>
      <c r="E391" s="346">
        <v>774378.96006405633</v>
      </c>
      <c r="G391" s="193"/>
    </row>
    <row r="392" spans="2:7" ht="15" customHeight="1" x14ac:dyDescent="0.2">
      <c r="B392" s="254" t="s">
        <v>526</v>
      </c>
      <c r="C392" s="255" t="s">
        <v>1539</v>
      </c>
      <c r="D392" s="244" t="s">
        <v>4</v>
      </c>
      <c r="E392" s="346">
        <v>1070372.2605403161</v>
      </c>
      <c r="G392" s="193"/>
    </row>
    <row r="393" spans="2:7" ht="15" customHeight="1" x14ac:dyDescent="0.2">
      <c r="B393" s="254" t="s">
        <v>525</v>
      </c>
      <c r="C393" s="255" t="s">
        <v>1499</v>
      </c>
      <c r="D393" s="244" t="s">
        <v>4</v>
      </c>
      <c r="E393" s="346">
        <v>1062163.9329751434</v>
      </c>
      <c r="G393" s="193"/>
    </row>
    <row r="394" spans="2:7" ht="15" customHeight="1" x14ac:dyDescent="0.2">
      <c r="B394" s="242" t="s">
        <v>532</v>
      </c>
      <c r="C394" s="243" t="s">
        <v>1540</v>
      </c>
      <c r="D394" s="244" t="s">
        <v>2</v>
      </c>
      <c r="E394" s="346">
        <v>343327.5073951041</v>
      </c>
      <c r="G394" s="193"/>
    </row>
    <row r="395" spans="2:7" ht="15" customHeight="1" x14ac:dyDescent="0.2">
      <c r="B395" s="242" t="s">
        <v>518</v>
      </c>
      <c r="C395" s="243" t="s">
        <v>2039</v>
      </c>
      <c r="D395" s="244" t="s">
        <v>119</v>
      </c>
      <c r="E395" s="346">
        <v>1845.210071550882</v>
      </c>
      <c r="G395" s="193"/>
    </row>
    <row r="396" spans="2:7" ht="15" customHeight="1" x14ac:dyDescent="0.2">
      <c r="B396" s="245" t="s">
        <v>517</v>
      </c>
      <c r="C396" s="246" t="s">
        <v>1541</v>
      </c>
      <c r="D396" s="244" t="s">
        <v>119</v>
      </c>
      <c r="E396" s="346">
        <v>3360.8021338293242</v>
      </c>
      <c r="G396" s="193"/>
    </row>
    <row r="397" spans="2:7" ht="15" customHeight="1" x14ac:dyDescent="0.2">
      <c r="B397" s="242" t="s">
        <v>516</v>
      </c>
      <c r="C397" s="243" t="s">
        <v>1542</v>
      </c>
      <c r="D397" s="244" t="s">
        <v>119</v>
      </c>
      <c r="E397" s="346">
        <v>44580.266475927376</v>
      </c>
      <c r="G397" s="193"/>
    </row>
    <row r="398" spans="2:7" ht="15" customHeight="1" x14ac:dyDescent="0.2">
      <c r="B398" s="245" t="s">
        <v>509</v>
      </c>
      <c r="C398" s="246" t="s">
        <v>1543</v>
      </c>
      <c r="D398" s="244" t="s">
        <v>2</v>
      </c>
      <c r="E398" s="346">
        <v>43001.213572937129</v>
      </c>
      <c r="G398" s="193"/>
    </row>
    <row r="399" spans="2:7" ht="15" customHeight="1" x14ac:dyDescent="0.2">
      <c r="B399" s="242" t="s">
        <v>508</v>
      </c>
      <c r="C399" s="243" t="s">
        <v>1544</v>
      </c>
      <c r="D399" s="244" t="s">
        <v>119</v>
      </c>
      <c r="E399" s="346">
        <v>10298.854843121362</v>
      </c>
      <c r="G399" s="193"/>
    </row>
    <row r="400" spans="2:7" ht="15" customHeight="1" x14ac:dyDescent="0.2">
      <c r="B400" s="245" t="s">
        <v>502</v>
      </c>
      <c r="C400" s="246" t="s">
        <v>1545</v>
      </c>
      <c r="D400" s="244" t="s">
        <v>2</v>
      </c>
      <c r="E400" s="346">
        <v>105438.28716578918</v>
      </c>
      <c r="G400" s="193"/>
    </row>
    <row r="401" spans="2:7" ht="15" customHeight="1" x14ac:dyDescent="0.2">
      <c r="B401" s="242" t="s">
        <v>501</v>
      </c>
      <c r="C401" s="243" t="s">
        <v>1546</v>
      </c>
      <c r="D401" s="244" t="s">
        <v>2</v>
      </c>
      <c r="E401" s="346">
        <v>99599.902717738529</v>
      </c>
      <c r="G401" s="193"/>
    </row>
    <row r="402" spans="2:7" ht="15" customHeight="1" x14ac:dyDescent="0.2">
      <c r="B402" s="242" t="s">
        <v>497</v>
      </c>
      <c r="C402" s="243" t="s">
        <v>1547</v>
      </c>
      <c r="D402" s="244" t="s">
        <v>119</v>
      </c>
      <c r="E402" s="346">
        <v>25970.135609879511</v>
      </c>
      <c r="G402" s="193"/>
    </row>
    <row r="403" spans="2:7" ht="15" customHeight="1" x14ac:dyDescent="0.2">
      <c r="B403" s="242" t="s">
        <v>496</v>
      </c>
      <c r="C403" s="243" t="s">
        <v>1548</v>
      </c>
      <c r="D403" s="244" t="s">
        <v>119</v>
      </c>
      <c r="E403" s="346">
        <v>25868.297214141367</v>
      </c>
      <c r="G403" s="193"/>
    </row>
    <row r="404" spans="2:7" ht="15" customHeight="1" x14ac:dyDescent="0.2">
      <c r="B404" s="245" t="s">
        <v>495</v>
      </c>
      <c r="C404" s="246" t="s">
        <v>1549</v>
      </c>
      <c r="D404" s="244" t="s">
        <v>2</v>
      </c>
      <c r="E404" s="346">
        <v>2719.3931803023838</v>
      </c>
      <c r="G404" s="193"/>
    </row>
    <row r="405" spans="2:7" ht="15" customHeight="1" x14ac:dyDescent="0.2">
      <c r="B405" s="242" t="s">
        <v>494</v>
      </c>
      <c r="C405" s="243" t="s">
        <v>1550</v>
      </c>
      <c r="D405" s="244" t="s">
        <v>119</v>
      </c>
      <c r="E405" s="346">
        <v>16472.913701410842</v>
      </c>
      <c r="G405" s="193"/>
    </row>
    <row r="406" spans="2:7" ht="15" customHeight="1" x14ac:dyDescent="0.2">
      <c r="B406" s="245" t="s">
        <v>493</v>
      </c>
      <c r="C406" s="246" t="s">
        <v>1761</v>
      </c>
      <c r="D406" s="244" t="s">
        <v>2</v>
      </c>
      <c r="E406" s="346">
        <v>170397.82050517976</v>
      </c>
      <c r="G406" s="193"/>
    </row>
    <row r="407" spans="2:7" ht="15" customHeight="1" x14ac:dyDescent="0.2">
      <c r="B407" s="245" t="s">
        <v>492</v>
      </c>
      <c r="C407" s="246" t="s">
        <v>1551</v>
      </c>
      <c r="D407" s="244" t="s">
        <v>119</v>
      </c>
      <c r="E407" s="346">
        <v>3723.7896190257698</v>
      </c>
      <c r="G407" s="193"/>
    </row>
    <row r="408" spans="2:7" ht="15" customHeight="1" x14ac:dyDescent="0.2">
      <c r="B408" s="245" t="s">
        <v>504</v>
      </c>
      <c r="C408" s="246" t="s">
        <v>1552</v>
      </c>
      <c r="D408" s="244" t="s">
        <v>119</v>
      </c>
      <c r="E408" s="346">
        <v>9580.4625141187844</v>
      </c>
      <c r="G408" s="193"/>
    </row>
    <row r="409" spans="2:7" ht="15" customHeight="1" x14ac:dyDescent="0.2">
      <c r="B409" s="245" t="s">
        <v>484</v>
      </c>
      <c r="C409" s="246" t="s">
        <v>1553</v>
      </c>
      <c r="D409" s="244" t="s">
        <v>117</v>
      </c>
      <c r="E409" s="346">
        <v>1065.9998135333778</v>
      </c>
      <c r="G409" s="193"/>
    </row>
    <row r="410" spans="2:7" ht="15" customHeight="1" x14ac:dyDescent="0.2">
      <c r="B410" s="245" t="s">
        <v>506</v>
      </c>
      <c r="C410" s="246" t="s">
        <v>1554</v>
      </c>
      <c r="D410" s="244" t="s">
        <v>119</v>
      </c>
      <c r="E410" s="346">
        <v>14778.819293457176</v>
      </c>
      <c r="G410" s="193"/>
    </row>
    <row r="411" spans="2:7" ht="15" customHeight="1" x14ac:dyDescent="0.2">
      <c r="B411" s="245" t="s">
        <v>499</v>
      </c>
      <c r="C411" s="246" t="s">
        <v>1555</v>
      </c>
      <c r="D411" s="244" t="s">
        <v>119</v>
      </c>
      <c r="E411" s="346">
        <v>7473.8639809798651</v>
      </c>
      <c r="G411" s="193"/>
    </row>
    <row r="412" spans="2:7" ht="15" customHeight="1" x14ac:dyDescent="0.2">
      <c r="B412" s="245" t="s">
        <v>491</v>
      </c>
      <c r="C412" s="246" t="s">
        <v>1556</v>
      </c>
      <c r="D412" s="244" t="s">
        <v>119</v>
      </c>
      <c r="E412" s="346">
        <v>21247.315537908064</v>
      </c>
      <c r="G412" s="193"/>
    </row>
    <row r="413" spans="2:7" ht="15" customHeight="1" x14ac:dyDescent="0.2">
      <c r="B413" s="245" t="s">
        <v>515</v>
      </c>
      <c r="C413" s="246" t="s">
        <v>1557</v>
      </c>
      <c r="D413" s="244" t="s">
        <v>119</v>
      </c>
      <c r="E413" s="346">
        <v>3316.6169312175261</v>
      </c>
      <c r="G413" s="193"/>
    </row>
    <row r="414" spans="2:7" ht="15" customHeight="1" x14ac:dyDescent="0.2">
      <c r="B414" s="245" t="s">
        <v>514</v>
      </c>
      <c r="C414" s="246" t="s">
        <v>1558</v>
      </c>
      <c r="D414" s="244" t="s">
        <v>2</v>
      </c>
      <c r="E414" s="346">
        <v>787.14835924094564</v>
      </c>
      <c r="G414" s="193"/>
    </row>
    <row r="415" spans="2:7" ht="15" customHeight="1" x14ac:dyDescent="0.2">
      <c r="B415" s="242" t="s">
        <v>835</v>
      </c>
      <c r="C415" s="243" t="s">
        <v>1559</v>
      </c>
      <c r="D415" s="244" t="s">
        <v>119</v>
      </c>
      <c r="E415" s="346">
        <v>10126.000301824197</v>
      </c>
      <c r="G415" s="193"/>
    </row>
    <row r="416" spans="2:7" ht="15" customHeight="1" x14ac:dyDescent="0.2">
      <c r="B416" s="242" t="s">
        <v>513</v>
      </c>
      <c r="C416" s="243" t="s">
        <v>1560</v>
      </c>
      <c r="D416" s="244" t="s">
        <v>2</v>
      </c>
      <c r="E416" s="346">
        <v>2919.0488538651789</v>
      </c>
      <c r="G416" s="193"/>
    </row>
    <row r="417" spans="2:7" ht="15" customHeight="1" x14ac:dyDescent="0.2">
      <c r="B417" s="242" t="s">
        <v>512</v>
      </c>
      <c r="C417" s="243" t="s">
        <v>1561</v>
      </c>
      <c r="D417" s="244" t="s">
        <v>2</v>
      </c>
      <c r="E417" s="346">
        <v>1368.7545563144954</v>
      </c>
      <c r="G417" s="193"/>
    </row>
    <row r="418" spans="2:7" ht="15" customHeight="1" x14ac:dyDescent="0.2">
      <c r="B418" s="242" t="s">
        <v>511</v>
      </c>
      <c r="C418" s="243" t="s">
        <v>1762</v>
      </c>
      <c r="D418" s="244" t="s">
        <v>2</v>
      </c>
      <c r="E418" s="346">
        <v>1706.1214012356561</v>
      </c>
      <c r="G418" s="193"/>
    </row>
    <row r="419" spans="2:7" ht="15" customHeight="1" x14ac:dyDescent="0.2">
      <c r="B419" s="242" t="s">
        <v>490</v>
      </c>
      <c r="C419" s="243" t="s">
        <v>1562</v>
      </c>
      <c r="D419" s="244" t="s">
        <v>119</v>
      </c>
      <c r="E419" s="346">
        <v>10582.012266923897</v>
      </c>
      <c r="G419" s="193"/>
    </row>
    <row r="420" spans="2:7" ht="15" customHeight="1" x14ac:dyDescent="0.2">
      <c r="B420" s="242" t="s">
        <v>489</v>
      </c>
      <c r="C420" s="243" t="s">
        <v>1563</v>
      </c>
      <c r="D420" s="244" t="s">
        <v>2</v>
      </c>
      <c r="E420" s="346">
        <v>165575.93569485319</v>
      </c>
      <c r="G420" s="193"/>
    </row>
    <row r="421" spans="2:7" ht="15" customHeight="1" x14ac:dyDescent="0.2">
      <c r="B421" s="245" t="s">
        <v>488</v>
      </c>
      <c r="C421" s="246" t="s">
        <v>1564</v>
      </c>
      <c r="D421" s="244" t="s">
        <v>2</v>
      </c>
      <c r="E421" s="346">
        <v>54575.908138129678</v>
      </c>
      <c r="G421" s="193"/>
    </row>
    <row r="422" spans="2:7" ht="15" customHeight="1" x14ac:dyDescent="0.2">
      <c r="B422" s="245" t="s">
        <v>487</v>
      </c>
      <c r="C422" s="246" t="s">
        <v>1565</v>
      </c>
      <c r="D422" s="244" t="s">
        <v>2</v>
      </c>
      <c r="E422" s="346">
        <v>61403.758524105258</v>
      </c>
      <c r="G422" s="193"/>
    </row>
    <row r="423" spans="2:7" ht="15" customHeight="1" x14ac:dyDescent="0.2">
      <c r="B423" s="245" t="s">
        <v>481</v>
      </c>
      <c r="C423" s="246" t="s">
        <v>1566</v>
      </c>
      <c r="D423" s="244" t="s">
        <v>2</v>
      </c>
      <c r="E423" s="346">
        <v>21063.617150082708</v>
      </c>
      <c r="G423" s="193"/>
    </row>
    <row r="424" spans="2:7" ht="15" customHeight="1" x14ac:dyDescent="0.2">
      <c r="B424" s="245" t="s">
        <v>480</v>
      </c>
      <c r="C424" s="246" t="s">
        <v>1567</v>
      </c>
      <c r="D424" s="244" t="s">
        <v>2</v>
      </c>
      <c r="E424" s="346">
        <v>16696.267981175275</v>
      </c>
      <c r="G424" s="193"/>
    </row>
    <row r="425" spans="2:7" ht="15" customHeight="1" x14ac:dyDescent="0.2">
      <c r="B425" s="245" t="s">
        <v>477</v>
      </c>
      <c r="C425" s="246" t="s">
        <v>1568</v>
      </c>
      <c r="D425" s="244" t="s">
        <v>2</v>
      </c>
      <c r="E425" s="346">
        <v>27006.316981694399</v>
      </c>
      <c r="G425" s="193"/>
    </row>
    <row r="426" spans="2:7" ht="15" customHeight="1" x14ac:dyDescent="0.2">
      <c r="B426" s="245" t="s">
        <v>476</v>
      </c>
      <c r="C426" s="246" t="s">
        <v>1569</v>
      </c>
      <c r="D426" s="244" t="s">
        <v>2</v>
      </c>
      <c r="E426" s="346">
        <v>46374.828233069384</v>
      </c>
      <c r="G426" s="193"/>
    </row>
    <row r="427" spans="2:7" ht="15" customHeight="1" x14ac:dyDescent="0.2">
      <c r="B427" s="245" t="s">
        <v>474</v>
      </c>
      <c r="C427" s="246" t="s">
        <v>1570</v>
      </c>
      <c r="D427" s="244" t="s">
        <v>2</v>
      </c>
      <c r="E427" s="346">
        <v>37869.014037525463</v>
      </c>
      <c r="G427" s="193"/>
    </row>
    <row r="428" spans="2:7" ht="15" customHeight="1" x14ac:dyDescent="0.2">
      <c r="B428" s="245" t="s">
        <v>473</v>
      </c>
      <c r="C428" s="246" t="s">
        <v>1571</v>
      </c>
      <c r="D428" s="244" t="s">
        <v>2</v>
      </c>
      <c r="E428" s="346">
        <v>178862.17513798774</v>
      </c>
      <c r="G428" s="193"/>
    </row>
    <row r="429" spans="2:7" ht="15" customHeight="1" x14ac:dyDescent="0.2">
      <c r="B429" s="245" t="s">
        <v>472</v>
      </c>
      <c r="C429" s="246" t="s">
        <v>1572</v>
      </c>
      <c r="D429" s="244" t="s">
        <v>2</v>
      </c>
      <c r="E429" s="346">
        <v>186876.72823562595</v>
      </c>
      <c r="G429" s="193"/>
    </row>
    <row r="430" spans="2:7" ht="15" customHeight="1" x14ac:dyDescent="0.2">
      <c r="B430" s="245" t="s">
        <v>471</v>
      </c>
      <c r="C430" s="246" t="s">
        <v>1573</v>
      </c>
      <c r="D430" s="244" t="s">
        <v>2</v>
      </c>
      <c r="E430" s="346">
        <v>302697.69255035854</v>
      </c>
      <c r="G430" s="193"/>
    </row>
    <row r="431" spans="2:7" ht="15" customHeight="1" x14ac:dyDescent="0.2">
      <c r="B431" s="245" t="s">
        <v>468</v>
      </c>
      <c r="C431" s="246" t="s">
        <v>1763</v>
      </c>
      <c r="D431" s="244" t="s">
        <v>4</v>
      </c>
      <c r="E431" s="346">
        <v>3334.8502562103213</v>
      </c>
      <c r="G431" s="193"/>
    </row>
    <row r="432" spans="2:7" ht="15" customHeight="1" x14ac:dyDescent="0.2">
      <c r="B432" s="245" t="s">
        <v>467</v>
      </c>
      <c r="C432" s="246" t="s">
        <v>1575</v>
      </c>
      <c r="D432" s="244" t="s">
        <v>4</v>
      </c>
      <c r="E432" s="346">
        <v>12904.243092430306</v>
      </c>
      <c r="G432" s="193"/>
    </row>
    <row r="433" spans="2:7" ht="15" customHeight="1" x14ac:dyDescent="0.2">
      <c r="B433" s="245" t="s">
        <v>466</v>
      </c>
      <c r="C433" s="246" t="s">
        <v>1576</v>
      </c>
      <c r="D433" s="244" t="s">
        <v>4</v>
      </c>
      <c r="E433" s="346">
        <v>21555.894059821523</v>
      </c>
      <c r="G433" s="193"/>
    </row>
    <row r="434" spans="2:7" ht="15" customHeight="1" x14ac:dyDescent="0.2">
      <c r="B434" s="245" t="s">
        <v>465</v>
      </c>
      <c r="C434" s="246" t="s">
        <v>1577</v>
      </c>
      <c r="D434" s="244" t="s">
        <v>4</v>
      </c>
      <c r="E434" s="346">
        <v>31302.650736579366</v>
      </c>
      <c r="G434" s="193"/>
    </row>
    <row r="435" spans="2:7" ht="15" customHeight="1" x14ac:dyDescent="0.2">
      <c r="B435" s="245" t="s">
        <v>464</v>
      </c>
      <c r="C435" s="246" t="s">
        <v>1578</v>
      </c>
      <c r="D435" s="244" t="s">
        <v>4</v>
      </c>
      <c r="E435" s="346">
        <v>49746.752485065044</v>
      </c>
      <c r="G435" s="193"/>
    </row>
    <row r="436" spans="2:7" ht="15" customHeight="1" x14ac:dyDescent="0.2">
      <c r="B436" s="245" t="s">
        <v>463</v>
      </c>
      <c r="C436" s="246" t="s">
        <v>1579</v>
      </c>
      <c r="D436" s="244" t="s">
        <v>4</v>
      </c>
      <c r="E436" s="346">
        <v>49057.482149386204</v>
      </c>
      <c r="G436" s="193"/>
    </row>
    <row r="437" spans="2:7" ht="15" customHeight="1" x14ac:dyDescent="0.2">
      <c r="B437" s="245" t="s">
        <v>460</v>
      </c>
      <c r="C437" s="246" t="s">
        <v>1580</v>
      </c>
      <c r="D437" s="244" t="s">
        <v>2</v>
      </c>
      <c r="E437" s="346">
        <v>23988.151777538744</v>
      </c>
      <c r="G437" s="193"/>
    </row>
    <row r="438" spans="2:7" ht="15" customHeight="1" x14ac:dyDescent="0.2">
      <c r="B438" s="245" t="s">
        <v>462</v>
      </c>
      <c r="C438" s="246" t="s">
        <v>1581</v>
      </c>
      <c r="D438" s="244" t="s">
        <v>4</v>
      </c>
      <c r="E438" s="346">
        <v>72315.115334017493</v>
      </c>
      <c r="G438" s="193"/>
    </row>
    <row r="439" spans="2:7" ht="15" customHeight="1" x14ac:dyDescent="0.2">
      <c r="B439" s="245" t="s">
        <v>459</v>
      </c>
      <c r="C439" s="246" t="s">
        <v>1582</v>
      </c>
      <c r="D439" s="244" t="s">
        <v>2</v>
      </c>
      <c r="E439" s="346">
        <v>36113.163121534628</v>
      </c>
      <c r="G439" s="193"/>
    </row>
    <row r="440" spans="2:7" ht="15" customHeight="1" x14ac:dyDescent="0.2">
      <c r="B440" s="245" t="s">
        <v>458</v>
      </c>
      <c r="C440" s="246" t="s">
        <v>1583</v>
      </c>
      <c r="D440" s="244" t="s">
        <v>2</v>
      </c>
      <c r="E440" s="346">
        <v>112205.37421713483</v>
      </c>
      <c r="G440" s="193"/>
    </row>
    <row r="441" spans="2:7" ht="15" customHeight="1" x14ac:dyDescent="0.2">
      <c r="B441" s="245" t="s">
        <v>405</v>
      </c>
      <c r="C441" s="246" t="s">
        <v>1584</v>
      </c>
      <c r="D441" s="244" t="s">
        <v>2</v>
      </c>
      <c r="E441" s="346">
        <v>546370.58784733643</v>
      </c>
      <c r="G441" s="193"/>
    </row>
    <row r="442" spans="2:7" ht="15" customHeight="1" x14ac:dyDescent="0.2">
      <c r="B442" s="245" t="s">
        <v>457</v>
      </c>
      <c r="C442" s="246" t="s">
        <v>1585</v>
      </c>
      <c r="D442" s="244" t="s">
        <v>2</v>
      </c>
      <c r="E442" s="346">
        <v>24199.456322304984</v>
      </c>
      <c r="G442" s="193"/>
    </row>
    <row r="443" spans="2:7" ht="15" customHeight="1" x14ac:dyDescent="0.2">
      <c r="B443" s="245" t="s">
        <v>456</v>
      </c>
      <c r="C443" s="246" t="s">
        <v>1586</v>
      </c>
      <c r="D443" s="244" t="s">
        <v>2</v>
      </c>
      <c r="E443" s="346">
        <v>23054.036116367224</v>
      </c>
      <c r="G443" s="193"/>
    </row>
    <row r="444" spans="2:7" ht="15" customHeight="1" x14ac:dyDescent="0.2">
      <c r="B444" s="245" t="s">
        <v>1870</v>
      </c>
      <c r="C444" s="246" t="s">
        <v>1871</v>
      </c>
      <c r="D444" s="244" t="s">
        <v>4</v>
      </c>
      <c r="E444" s="346">
        <v>7306.8972039407099</v>
      </c>
      <c r="G444" s="193"/>
    </row>
    <row r="445" spans="2:7" ht="15" customHeight="1" x14ac:dyDescent="0.2">
      <c r="B445" s="245" t="s">
        <v>1872</v>
      </c>
      <c r="C445" s="246" t="s">
        <v>1873</v>
      </c>
      <c r="D445" s="244" t="s">
        <v>4</v>
      </c>
      <c r="E445" s="346">
        <v>10171.334208295537</v>
      </c>
      <c r="G445" s="193"/>
    </row>
    <row r="446" spans="2:7" ht="15" customHeight="1" x14ac:dyDescent="0.2">
      <c r="B446" s="245" t="s">
        <v>1874</v>
      </c>
      <c r="C446" s="246" t="s">
        <v>1875</v>
      </c>
      <c r="D446" s="244" t="s">
        <v>4</v>
      </c>
      <c r="E446" s="346">
        <v>9693.3408102740723</v>
      </c>
      <c r="G446" s="193"/>
    </row>
    <row r="447" spans="2:7" ht="15" customHeight="1" x14ac:dyDescent="0.2">
      <c r="B447" s="245" t="s">
        <v>1876</v>
      </c>
      <c r="C447" s="246" t="s">
        <v>1877</v>
      </c>
      <c r="D447" s="244" t="s">
        <v>4</v>
      </c>
      <c r="E447" s="346">
        <v>13919.011112391883</v>
      </c>
      <c r="G447" s="193"/>
    </row>
    <row r="448" spans="2:7" ht="15" customHeight="1" x14ac:dyDescent="0.2">
      <c r="B448" s="245" t="s">
        <v>455</v>
      </c>
      <c r="C448" s="246" t="s">
        <v>1587</v>
      </c>
      <c r="D448" s="244" t="s">
        <v>4</v>
      </c>
      <c r="E448" s="346">
        <v>67975.927109497628</v>
      </c>
      <c r="G448" s="193"/>
    </row>
    <row r="449" spans="2:7" ht="15" customHeight="1" x14ac:dyDescent="0.2">
      <c r="B449" s="245" t="s">
        <v>454</v>
      </c>
      <c r="C449" s="246" t="s">
        <v>1588</v>
      </c>
      <c r="D449" s="244" t="s">
        <v>4</v>
      </c>
      <c r="E449" s="346">
        <v>74206.844003799561</v>
      </c>
      <c r="G449" s="193"/>
    </row>
    <row r="450" spans="2:7" ht="15" customHeight="1" x14ac:dyDescent="0.2">
      <c r="B450" s="245" t="s">
        <v>453</v>
      </c>
      <c r="C450" s="246" t="s">
        <v>1589</v>
      </c>
      <c r="D450" s="244" t="s">
        <v>4</v>
      </c>
      <c r="E450" s="346">
        <v>124411.64995185594</v>
      </c>
      <c r="G450" s="193"/>
    </row>
    <row r="451" spans="2:7" ht="15" customHeight="1" x14ac:dyDescent="0.2">
      <c r="B451" s="245" t="s">
        <v>452</v>
      </c>
      <c r="C451" s="246" t="s">
        <v>1590</v>
      </c>
      <c r="D451" s="244" t="s">
        <v>4</v>
      </c>
      <c r="E451" s="346">
        <v>151358.96737628884</v>
      </c>
      <c r="G451" s="193"/>
    </row>
    <row r="452" spans="2:7" ht="15" customHeight="1" x14ac:dyDescent="0.2">
      <c r="B452" s="245" t="s">
        <v>451</v>
      </c>
      <c r="C452" s="246" t="s">
        <v>1591</v>
      </c>
      <c r="D452" s="244" t="s">
        <v>4</v>
      </c>
      <c r="E452" s="346">
        <v>187616.67027968165</v>
      </c>
      <c r="G452" s="193"/>
    </row>
    <row r="453" spans="2:7" ht="15" customHeight="1" x14ac:dyDescent="0.2">
      <c r="B453" s="242" t="s">
        <v>450</v>
      </c>
      <c r="C453" s="243" t="s">
        <v>1592</v>
      </c>
      <c r="D453" s="244" t="s">
        <v>4</v>
      </c>
      <c r="E453" s="346">
        <v>306308.787576098</v>
      </c>
      <c r="G453" s="193"/>
    </row>
    <row r="454" spans="2:7" ht="15" customHeight="1" x14ac:dyDescent="0.2">
      <c r="B454" s="245" t="s">
        <v>399</v>
      </c>
      <c r="C454" s="246" t="s">
        <v>1593</v>
      </c>
      <c r="D454" s="244" t="s">
        <v>2</v>
      </c>
      <c r="E454" s="346">
        <v>233238.99031799968</v>
      </c>
      <c r="G454" s="193"/>
    </row>
    <row r="455" spans="2:7" ht="15" customHeight="1" x14ac:dyDescent="0.2">
      <c r="B455" s="245" t="s">
        <v>402</v>
      </c>
      <c r="C455" s="246" t="s">
        <v>1594</v>
      </c>
      <c r="D455" s="244" t="s">
        <v>4</v>
      </c>
      <c r="E455" s="346">
        <v>39441.450622681688</v>
      </c>
      <c r="G455" s="193"/>
    </row>
    <row r="456" spans="2:7" ht="15" customHeight="1" x14ac:dyDescent="0.2">
      <c r="B456" s="245" t="s">
        <v>380</v>
      </c>
      <c r="C456" s="246" t="s">
        <v>1595</v>
      </c>
      <c r="D456" s="244" t="s">
        <v>2</v>
      </c>
      <c r="E456" s="346">
        <v>885566.72784411593</v>
      </c>
      <c r="G456" s="193"/>
    </row>
    <row r="457" spans="2:7" ht="15" customHeight="1" x14ac:dyDescent="0.2">
      <c r="B457" s="245" t="s">
        <v>379</v>
      </c>
      <c r="C457" s="246" t="s">
        <v>1596</v>
      </c>
      <c r="D457" s="244" t="s">
        <v>2</v>
      </c>
      <c r="E457" s="346">
        <v>917027.35767521209</v>
      </c>
      <c r="G457" s="193"/>
    </row>
    <row r="458" spans="2:7" ht="15" customHeight="1" x14ac:dyDescent="0.2">
      <c r="B458" s="245" t="s">
        <v>388</v>
      </c>
      <c r="C458" s="246" t="s">
        <v>1597</v>
      </c>
      <c r="D458" s="244" t="s">
        <v>2</v>
      </c>
      <c r="E458" s="346">
        <v>3637153.3218211657</v>
      </c>
      <c r="G458" s="193"/>
    </row>
    <row r="459" spans="2:7" ht="15" customHeight="1" x14ac:dyDescent="0.2">
      <c r="B459" s="245" t="s">
        <v>387</v>
      </c>
      <c r="C459" s="246" t="s">
        <v>1598</v>
      </c>
      <c r="D459" s="244" t="s">
        <v>2</v>
      </c>
      <c r="E459" s="346">
        <v>3127760.9318166068</v>
      </c>
      <c r="G459" s="193"/>
    </row>
    <row r="460" spans="2:7" ht="15" customHeight="1" x14ac:dyDescent="0.2">
      <c r="B460" s="245" t="s">
        <v>364</v>
      </c>
      <c r="C460" s="246" t="s">
        <v>1599</v>
      </c>
      <c r="D460" s="244" t="s">
        <v>2</v>
      </c>
      <c r="E460" s="346">
        <v>66755.919828394399</v>
      </c>
      <c r="G460" s="193"/>
    </row>
    <row r="461" spans="2:7" ht="15" customHeight="1" x14ac:dyDescent="0.2">
      <c r="B461" s="242" t="s">
        <v>363</v>
      </c>
      <c r="C461" s="243" t="s">
        <v>2040</v>
      </c>
      <c r="D461" s="244" t="s">
        <v>2</v>
      </c>
      <c r="E461" s="346">
        <v>42816.683365813471</v>
      </c>
      <c r="G461" s="193"/>
    </row>
    <row r="462" spans="2:7" ht="15" customHeight="1" x14ac:dyDescent="0.2">
      <c r="B462" s="245" t="s">
        <v>377</v>
      </c>
      <c r="C462" s="246" t="s">
        <v>1602</v>
      </c>
      <c r="D462" s="244" t="s">
        <v>2</v>
      </c>
      <c r="E462" s="346">
        <v>157407.4088939667</v>
      </c>
      <c r="G462" s="193"/>
    </row>
    <row r="463" spans="2:7" ht="15" customHeight="1" x14ac:dyDescent="0.2">
      <c r="B463" s="245" t="s">
        <v>393</v>
      </c>
      <c r="C463" s="246" t="s">
        <v>1604</v>
      </c>
      <c r="D463" s="244" t="s">
        <v>4</v>
      </c>
      <c r="E463" s="346">
        <v>76396.254426678075</v>
      </c>
      <c r="G463" s="193"/>
    </row>
    <row r="464" spans="2:7" ht="15" customHeight="1" x14ac:dyDescent="0.2">
      <c r="B464" s="245" t="s">
        <v>385</v>
      </c>
      <c r="C464" s="246" t="s">
        <v>1605</v>
      </c>
      <c r="D464" s="244" t="s">
        <v>4</v>
      </c>
      <c r="E464" s="346">
        <v>23179.861314173646</v>
      </c>
      <c r="G464" s="193"/>
    </row>
    <row r="465" spans="2:7" ht="15" customHeight="1" x14ac:dyDescent="0.2">
      <c r="B465" s="242" t="s">
        <v>392</v>
      </c>
      <c r="C465" s="243" t="s">
        <v>1606</v>
      </c>
      <c r="D465" s="244" t="s">
        <v>4</v>
      </c>
      <c r="E465" s="346">
        <v>7538.5151395338844</v>
      </c>
      <c r="G465" s="193"/>
    </row>
    <row r="466" spans="2:7" ht="15" customHeight="1" x14ac:dyDescent="0.2">
      <c r="B466" s="245" t="s">
        <v>384</v>
      </c>
      <c r="C466" s="246" t="s">
        <v>1607</v>
      </c>
      <c r="D466" s="244" t="s">
        <v>4</v>
      </c>
      <c r="E466" s="346">
        <v>72969.684704428641</v>
      </c>
      <c r="G466" s="193"/>
    </row>
    <row r="467" spans="2:7" ht="15" customHeight="1" x14ac:dyDescent="0.2">
      <c r="B467" s="245" t="s">
        <v>383</v>
      </c>
      <c r="C467" s="246" t="s">
        <v>1608</v>
      </c>
      <c r="D467" s="244" t="s">
        <v>4</v>
      </c>
      <c r="E467" s="346">
        <v>36265.801107740866</v>
      </c>
      <c r="G467" s="193"/>
    </row>
    <row r="468" spans="2:7" ht="15" customHeight="1" x14ac:dyDescent="0.2">
      <c r="B468" s="245" t="s">
        <v>382</v>
      </c>
      <c r="C468" s="246" t="s">
        <v>1609</v>
      </c>
      <c r="D468" s="244" t="s">
        <v>2</v>
      </c>
      <c r="E468" s="346">
        <v>39692.91831442211</v>
      </c>
      <c r="G468" s="193"/>
    </row>
    <row r="469" spans="2:7" ht="15" customHeight="1" x14ac:dyDescent="0.2">
      <c r="B469" s="245" t="s">
        <v>359</v>
      </c>
      <c r="C469" s="246" t="s">
        <v>1610</v>
      </c>
      <c r="D469" s="244" t="s">
        <v>2</v>
      </c>
      <c r="E469" s="346">
        <v>28626249.732861586</v>
      </c>
      <c r="G469" s="193"/>
    </row>
    <row r="470" spans="2:7" ht="15" customHeight="1" x14ac:dyDescent="0.2">
      <c r="B470" s="245" t="s">
        <v>394</v>
      </c>
      <c r="C470" s="246" t="s">
        <v>1611</v>
      </c>
      <c r="D470" s="244" t="s">
        <v>2</v>
      </c>
      <c r="E470" s="346">
        <v>3659833.7365742112</v>
      </c>
      <c r="G470" s="193"/>
    </row>
    <row r="471" spans="2:7" ht="15" customHeight="1" x14ac:dyDescent="0.2">
      <c r="B471" s="245" t="s">
        <v>396</v>
      </c>
      <c r="C471" s="246" t="s">
        <v>1612</v>
      </c>
      <c r="D471" s="244" t="s">
        <v>2</v>
      </c>
      <c r="E471" s="346">
        <v>20632.041036742008</v>
      </c>
      <c r="G471" s="193"/>
    </row>
    <row r="472" spans="2:7" ht="15" customHeight="1" x14ac:dyDescent="0.2">
      <c r="B472" s="245" t="s">
        <v>361</v>
      </c>
      <c r="C472" s="246" t="s">
        <v>1613</v>
      </c>
      <c r="D472" s="244" t="s">
        <v>2</v>
      </c>
      <c r="E472" s="346">
        <v>160398.88302646583</v>
      </c>
      <c r="G472" s="193"/>
    </row>
    <row r="473" spans="2:7" ht="15" customHeight="1" x14ac:dyDescent="0.2">
      <c r="B473" s="245" t="s">
        <v>371</v>
      </c>
      <c r="C473" s="246" t="s">
        <v>1614</v>
      </c>
      <c r="D473" s="244" t="s">
        <v>2</v>
      </c>
      <c r="E473" s="346">
        <v>64677.396395993252</v>
      </c>
      <c r="G473" s="193"/>
    </row>
    <row r="474" spans="2:7" ht="15" customHeight="1" x14ac:dyDescent="0.2">
      <c r="B474" s="245" t="s">
        <v>1765</v>
      </c>
      <c r="C474" s="246" t="s">
        <v>1764</v>
      </c>
      <c r="D474" s="244" t="s">
        <v>2</v>
      </c>
      <c r="E474" s="346">
        <v>30748.217498867372</v>
      </c>
      <c r="G474" s="193"/>
    </row>
    <row r="475" spans="2:7" ht="15" customHeight="1" x14ac:dyDescent="0.2">
      <c r="B475" s="245" t="s">
        <v>390</v>
      </c>
      <c r="C475" s="246" t="s">
        <v>1615</v>
      </c>
      <c r="D475" s="244" t="s">
        <v>2</v>
      </c>
      <c r="E475" s="346">
        <v>559370.08693611866</v>
      </c>
      <c r="G475" s="193"/>
    </row>
    <row r="476" spans="2:7" ht="15" customHeight="1" x14ac:dyDescent="0.2">
      <c r="B476" s="245" t="s">
        <v>375</v>
      </c>
      <c r="C476" s="246" t="s">
        <v>1616</v>
      </c>
      <c r="D476" s="244" t="s">
        <v>2</v>
      </c>
      <c r="E476" s="346">
        <v>355963.80747331824</v>
      </c>
      <c r="G476" s="193"/>
    </row>
    <row r="477" spans="2:7" ht="15" customHeight="1" x14ac:dyDescent="0.2">
      <c r="B477" s="245" t="s">
        <v>369</v>
      </c>
      <c r="C477" s="246" t="s">
        <v>1878</v>
      </c>
      <c r="D477" s="244" t="s">
        <v>2</v>
      </c>
      <c r="E477" s="346">
        <v>86961.348901620746</v>
      </c>
      <c r="G477" s="193"/>
    </row>
    <row r="478" spans="2:7" ht="15" customHeight="1" x14ac:dyDescent="0.2">
      <c r="B478" s="245" t="s">
        <v>368</v>
      </c>
      <c r="C478" s="246" t="s">
        <v>1617</v>
      </c>
      <c r="D478" s="244" t="s">
        <v>2</v>
      </c>
      <c r="E478" s="346">
        <v>183966.50228475174</v>
      </c>
      <c r="G478" s="193"/>
    </row>
    <row r="479" spans="2:7" ht="15" customHeight="1" x14ac:dyDescent="0.2">
      <c r="B479" s="245" t="s">
        <v>367</v>
      </c>
      <c r="C479" s="246" t="s">
        <v>1879</v>
      </c>
      <c r="D479" s="244" t="s">
        <v>0</v>
      </c>
      <c r="E479" s="346">
        <v>2419.5698568950547</v>
      </c>
      <c r="G479" s="193"/>
    </row>
    <row r="480" spans="2:7" ht="15" customHeight="1" x14ac:dyDescent="0.2">
      <c r="B480" s="242" t="s">
        <v>366</v>
      </c>
      <c r="C480" s="243" t="s">
        <v>1880</v>
      </c>
      <c r="D480" s="244" t="s">
        <v>2</v>
      </c>
      <c r="E480" s="346">
        <v>17712.491736328055</v>
      </c>
      <c r="G480" s="193"/>
    </row>
    <row r="481" spans="2:7" ht="15" customHeight="1" x14ac:dyDescent="0.2">
      <c r="B481" s="245" t="s">
        <v>356</v>
      </c>
      <c r="C481" s="246" t="s">
        <v>1618</v>
      </c>
      <c r="D481" s="244" t="s">
        <v>2</v>
      </c>
      <c r="E481" s="346">
        <v>24802.773421188842</v>
      </c>
      <c r="G481" s="193"/>
    </row>
    <row r="482" spans="2:7" ht="15" customHeight="1" x14ac:dyDescent="0.2">
      <c r="B482" s="245" t="s">
        <v>355</v>
      </c>
      <c r="C482" s="246" t="s">
        <v>1619</v>
      </c>
      <c r="D482" s="244" t="s">
        <v>2</v>
      </c>
      <c r="E482" s="346">
        <v>25525.184297534168</v>
      </c>
      <c r="G482" s="193"/>
    </row>
    <row r="483" spans="2:7" ht="15" customHeight="1" x14ac:dyDescent="0.2">
      <c r="B483" s="245" t="s">
        <v>349</v>
      </c>
      <c r="C483" s="246" t="s">
        <v>1620</v>
      </c>
      <c r="D483" s="244" t="s">
        <v>4</v>
      </c>
      <c r="E483" s="346">
        <v>2777.0170507856078</v>
      </c>
      <c r="G483" s="193"/>
    </row>
    <row r="484" spans="2:7" ht="15" customHeight="1" x14ac:dyDescent="0.2">
      <c r="B484" s="245" t="s">
        <v>348</v>
      </c>
      <c r="C484" s="246" t="s">
        <v>1621</v>
      </c>
      <c r="D484" s="244" t="s">
        <v>4</v>
      </c>
      <c r="E484" s="346">
        <v>11837.936118358537</v>
      </c>
      <c r="G484" s="193"/>
    </row>
    <row r="485" spans="2:7" ht="15" customHeight="1" x14ac:dyDescent="0.2">
      <c r="B485" s="245" t="s">
        <v>347</v>
      </c>
      <c r="C485" s="246" t="s">
        <v>1622</v>
      </c>
      <c r="D485" s="244" t="s">
        <v>4</v>
      </c>
      <c r="E485" s="346">
        <v>18587.99830789131</v>
      </c>
      <c r="G485" s="193"/>
    </row>
    <row r="486" spans="2:7" ht="15" customHeight="1" x14ac:dyDescent="0.2">
      <c r="B486" s="245" t="s">
        <v>354</v>
      </c>
      <c r="C486" s="246" t="s">
        <v>1623</v>
      </c>
      <c r="D486" s="244" t="s">
        <v>2</v>
      </c>
      <c r="E486" s="346">
        <v>73052.551816209016</v>
      </c>
      <c r="G486" s="193"/>
    </row>
    <row r="487" spans="2:7" ht="15" customHeight="1" x14ac:dyDescent="0.2">
      <c r="B487" s="245" t="s">
        <v>352</v>
      </c>
      <c r="C487" s="246" t="s">
        <v>1624</v>
      </c>
      <c r="D487" s="244" t="s">
        <v>2</v>
      </c>
      <c r="E487" s="346">
        <v>52916.126629830411</v>
      </c>
      <c r="G487" s="193"/>
    </row>
    <row r="488" spans="2:7" ht="15" customHeight="1" x14ac:dyDescent="0.2">
      <c r="B488" s="245" t="s">
        <v>351</v>
      </c>
      <c r="C488" s="246" t="s">
        <v>1625</v>
      </c>
      <c r="D488" s="244" t="s">
        <v>2</v>
      </c>
      <c r="E488" s="346">
        <v>46966.201197876791</v>
      </c>
      <c r="G488" s="193"/>
    </row>
    <row r="489" spans="2:7" ht="15" customHeight="1" x14ac:dyDescent="0.2">
      <c r="B489" s="245" t="s">
        <v>344</v>
      </c>
      <c r="C489" s="246" t="s">
        <v>1881</v>
      </c>
      <c r="D489" s="244" t="s">
        <v>3</v>
      </c>
      <c r="E489" s="346">
        <v>18581.195257481497</v>
      </c>
      <c r="G489" s="193"/>
    </row>
    <row r="490" spans="2:7" ht="15" customHeight="1" x14ac:dyDescent="0.2">
      <c r="B490" s="245" t="s">
        <v>321</v>
      </c>
      <c r="C490" s="246" t="s">
        <v>1626</v>
      </c>
      <c r="D490" s="244" t="s">
        <v>2</v>
      </c>
      <c r="E490" s="346">
        <v>750823.6942286049</v>
      </c>
      <c r="G490" s="193"/>
    </row>
    <row r="491" spans="2:7" ht="15" customHeight="1" x14ac:dyDescent="0.2">
      <c r="B491" s="245" t="s">
        <v>320</v>
      </c>
      <c r="C491" s="246" t="s">
        <v>1627</v>
      </c>
      <c r="D491" s="244" t="s">
        <v>2</v>
      </c>
      <c r="E491" s="346">
        <v>1029437.8788574497</v>
      </c>
      <c r="G491" s="193"/>
    </row>
    <row r="492" spans="2:7" ht="15" customHeight="1" x14ac:dyDescent="0.2">
      <c r="B492" s="245" t="s">
        <v>319</v>
      </c>
      <c r="C492" s="246" t="s">
        <v>1628</v>
      </c>
      <c r="D492" s="244" t="s">
        <v>2</v>
      </c>
      <c r="E492" s="346">
        <v>1214158.1366982695</v>
      </c>
      <c r="G492" s="193"/>
    </row>
    <row r="493" spans="2:7" ht="15" customHeight="1" x14ac:dyDescent="0.2">
      <c r="B493" s="245" t="s">
        <v>318</v>
      </c>
      <c r="C493" s="246" t="s">
        <v>1629</v>
      </c>
      <c r="D493" s="244" t="s">
        <v>2</v>
      </c>
      <c r="E493" s="346">
        <v>311407.75575728057</v>
      </c>
      <c r="G493" s="193"/>
    </row>
    <row r="494" spans="2:7" ht="15" customHeight="1" x14ac:dyDescent="0.2">
      <c r="B494" s="245" t="s">
        <v>314</v>
      </c>
      <c r="C494" s="246" t="s">
        <v>1630</v>
      </c>
      <c r="D494" s="244" t="s">
        <v>3</v>
      </c>
      <c r="E494" s="346">
        <v>4952.078118127205</v>
      </c>
      <c r="G494" s="193"/>
    </row>
    <row r="495" spans="2:7" ht="15" customHeight="1" x14ac:dyDescent="0.2">
      <c r="B495" s="245" t="s">
        <v>325</v>
      </c>
      <c r="C495" s="246" t="s">
        <v>1631</v>
      </c>
      <c r="D495" s="244" t="s">
        <v>2</v>
      </c>
      <c r="E495" s="346">
        <v>928652.679192462</v>
      </c>
      <c r="G495" s="193"/>
    </row>
    <row r="496" spans="2:7" ht="15" customHeight="1" x14ac:dyDescent="0.2">
      <c r="B496" s="245" t="s">
        <v>305</v>
      </c>
      <c r="C496" s="246" t="s">
        <v>1632</v>
      </c>
      <c r="D496" s="244" t="s">
        <v>2</v>
      </c>
      <c r="E496" s="346">
        <v>208517.31222510739</v>
      </c>
      <c r="G496" s="193"/>
    </row>
    <row r="497" spans="2:7" ht="15" customHeight="1" x14ac:dyDescent="0.2">
      <c r="B497" s="242" t="s">
        <v>339</v>
      </c>
      <c r="C497" s="243" t="s">
        <v>1633</v>
      </c>
      <c r="D497" s="244" t="s">
        <v>2</v>
      </c>
      <c r="E497" s="346">
        <v>138594.26841720272</v>
      </c>
      <c r="G497" s="193"/>
    </row>
    <row r="498" spans="2:7" ht="15" customHeight="1" x14ac:dyDescent="0.2">
      <c r="B498" s="245" t="s">
        <v>334</v>
      </c>
      <c r="C498" s="256" t="s">
        <v>1634</v>
      </c>
      <c r="D498" s="244" t="s">
        <v>311</v>
      </c>
      <c r="E498" s="346">
        <v>5955878.933666815</v>
      </c>
      <c r="G498" s="193"/>
    </row>
    <row r="499" spans="2:7" ht="15" customHeight="1" x14ac:dyDescent="0.2">
      <c r="B499" s="245" t="s">
        <v>333</v>
      </c>
      <c r="C499" s="256" t="s">
        <v>1635</v>
      </c>
      <c r="D499" s="244" t="s">
        <v>311</v>
      </c>
      <c r="E499" s="346">
        <v>4638122.8440087913</v>
      </c>
      <c r="G499" s="193"/>
    </row>
    <row r="500" spans="2:7" ht="15" customHeight="1" x14ac:dyDescent="0.2">
      <c r="B500" s="245" t="s">
        <v>323</v>
      </c>
      <c r="C500" s="246" t="s">
        <v>1636</v>
      </c>
      <c r="D500" s="244" t="s">
        <v>311</v>
      </c>
      <c r="E500" s="346">
        <v>2326576.8617618014</v>
      </c>
      <c r="G500" s="193"/>
    </row>
    <row r="501" spans="2:7" ht="15" customHeight="1" x14ac:dyDescent="0.2">
      <c r="B501" s="245" t="s">
        <v>331</v>
      </c>
      <c r="C501" s="246" t="s">
        <v>1182</v>
      </c>
      <c r="D501" s="244" t="s">
        <v>311</v>
      </c>
      <c r="E501" s="346">
        <v>6282204.1568198549</v>
      </c>
      <c r="G501" s="193"/>
    </row>
    <row r="502" spans="2:7" ht="15" customHeight="1" x14ac:dyDescent="0.2">
      <c r="B502" s="245" t="s">
        <v>316</v>
      </c>
      <c r="C502" s="246" t="s">
        <v>1637</v>
      </c>
      <c r="D502" s="244" t="s">
        <v>4</v>
      </c>
      <c r="E502" s="346">
        <v>4246938.7952713482</v>
      </c>
      <c r="G502" s="193"/>
    </row>
    <row r="503" spans="2:7" ht="15" customHeight="1" x14ac:dyDescent="0.2">
      <c r="B503" s="245" t="s">
        <v>337</v>
      </c>
      <c r="C503" s="246" t="s">
        <v>1638</v>
      </c>
      <c r="D503" s="244" t="s">
        <v>336</v>
      </c>
      <c r="E503" s="346">
        <v>224.57378808646848</v>
      </c>
      <c r="G503" s="193"/>
    </row>
    <row r="504" spans="2:7" ht="15" customHeight="1" x14ac:dyDescent="0.2">
      <c r="B504" s="245" t="s">
        <v>310</v>
      </c>
      <c r="C504" s="246" t="s">
        <v>1639</v>
      </c>
      <c r="D504" s="244" t="s">
        <v>3</v>
      </c>
      <c r="E504" s="346">
        <v>17938.16876491364</v>
      </c>
      <c r="G504" s="193"/>
    </row>
    <row r="505" spans="2:7" ht="15" customHeight="1" x14ac:dyDescent="0.2">
      <c r="B505" s="245" t="s">
        <v>312</v>
      </c>
      <c r="C505" s="256" t="s">
        <v>1640</v>
      </c>
      <c r="D505" s="244" t="s">
        <v>311</v>
      </c>
      <c r="E505" s="346">
        <v>5505735.3076244621</v>
      </c>
      <c r="G505" s="193"/>
    </row>
    <row r="506" spans="2:7" ht="15" customHeight="1" x14ac:dyDescent="0.2">
      <c r="B506" s="245" t="s">
        <v>307</v>
      </c>
      <c r="C506" s="246" t="s">
        <v>1641</v>
      </c>
      <c r="D506" s="244" t="s">
        <v>2</v>
      </c>
      <c r="E506" s="346">
        <v>39082922.576022476</v>
      </c>
      <c r="G506" s="193"/>
    </row>
    <row r="507" spans="2:7" ht="15" customHeight="1" x14ac:dyDescent="0.2">
      <c r="B507" s="245" t="s">
        <v>327</v>
      </c>
      <c r="C507" s="246" t="s">
        <v>1642</v>
      </c>
      <c r="D507" s="244" t="s">
        <v>2</v>
      </c>
      <c r="E507" s="346">
        <v>13560022.409531904</v>
      </c>
      <c r="G507" s="193"/>
    </row>
    <row r="508" spans="2:7" ht="15" customHeight="1" x14ac:dyDescent="0.2">
      <c r="B508" s="245" t="s">
        <v>329</v>
      </c>
      <c r="C508" s="246" t="s">
        <v>1643</v>
      </c>
      <c r="D508" s="244" t="s">
        <v>3</v>
      </c>
      <c r="E508" s="346">
        <v>1513683.7193938675</v>
      </c>
      <c r="G508" s="193"/>
    </row>
    <row r="509" spans="2:7" ht="15" customHeight="1" x14ac:dyDescent="0.2">
      <c r="B509" s="245" t="s">
        <v>341</v>
      </c>
      <c r="C509" s="246" t="s">
        <v>1644</v>
      </c>
      <c r="D509" s="244" t="s">
        <v>1</v>
      </c>
      <c r="E509" s="346">
        <v>73686.00503236198</v>
      </c>
      <c r="G509" s="193"/>
    </row>
    <row r="510" spans="2:7" ht="15" customHeight="1" x14ac:dyDescent="0.2">
      <c r="B510" s="245" t="s">
        <v>1203</v>
      </c>
      <c r="C510" s="246" t="s">
        <v>1645</v>
      </c>
      <c r="D510" s="244" t="s">
        <v>1</v>
      </c>
      <c r="E510" s="346">
        <v>85118.308773497978</v>
      </c>
      <c r="G510" s="193"/>
    </row>
    <row r="511" spans="2:7" ht="15" customHeight="1" x14ac:dyDescent="0.2">
      <c r="B511" s="245" t="s">
        <v>309</v>
      </c>
      <c r="C511" s="246" t="s">
        <v>1646</v>
      </c>
      <c r="D511" s="244" t="s">
        <v>117</v>
      </c>
      <c r="E511" s="346">
        <v>4368.5780522327859</v>
      </c>
      <c r="G511" s="193"/>
    </row>
    <row r="512" spans="2:7" ht="15" customHeight="1" x14ac:dyDescent="0.2">
      <c r="B512" s="245" t="s">
        <v>343</v>
      </c>
      <c r="C512" s="246" t="s">
        <v>1252</v>
      </c>
      <c r="D512" s="244" t="s">
        <v>3</v>
      </c>
      <c r="E512" s="346">
        <v>22463.960484133782</v>
      </c>
      <c r="G512" s="193"/>
    </row>
    <row r="513" spans="2:7" ht="15" customHeight="1" x14ac:dyDescent="0.2">
      <c r="B513" s="245" t="s">
        <v>278</v>
      </c>
      <c r="C513" s="246" t="s">
        <v>1647</v>
      </c>
      <c r="D513" s="244" t="s">
        <v>2</v>
      </c>
      <c r="E513" s="346">
        <v>26072.796609845718</v>
      </c>
      <c r="G513" s="193"/>
    </row>
    <row r="514" spans="2:7" ht="15" customHeight="1" x14ac:dyDescent="0.2">
      <c r="B514" s="245" t="s">
        <v>277</v>
      </c>
      <c r="C514" s="246" t="s">
        <v>1648</v>
      </c>
      <c r="D514" s="244" t="s">
        <v>2</v>
      </c>
      <c r="E514" s="346">
        <v>19645.894963461316</v>
      </c>
      <c r="G514" s="193"/>
    </row>
    <row r="515" spans="2:7" ht="15" customHeight="1" x14ac:dyDescent="0.2">
      <c r="B515" s="242" t="s">
        <v>301</v>
      </c>
      <c r="C515" s="243" t="s">
        <v>1649</v>
      </c>
      <c r="D515" s="244" t="s">
        <v>2</v>
      </c>
      <c r="E515" s="346">
        <v>11978.093008815929</v>
      </c>
      <c r="G515" s="193"/>
    </row>
    <row r="516" spans="2:7" ht="15" customHeight="1" x14ac:dyDescent="0.2">
      <c r="B516" s="242" t="s">
        <v>300</v>
      </c>
      <c r="C516" s="243" t="s">
        <v>1650</v>
      </c>
      <c r="D516" s="244" t="s">
        <v>2</v>
      </c>
      <c r="E516" s="346">
        <v>11746.829158783363</v>
      </c>
      <c r="G516" s="193"/>
    </row>
    <row r="517" spans="2:7" ht="15" customHeight="1" x14ac:dyDescent="0.2">
      <c r="B517" s="242" t="s">
        <v>299</v>
      </c>
      <c r="C517" s="243" t="s">
        <v>1651</v>
      </c>
      <c r="D517" s="244" t="s">
        <v>2</v>
      </c>
      <c r="E517" s="346">
        <v>15563.554118475793</v>
      </c>
      <c r="G517" s="193"/>
    </row>
    <row r="518" spans="2:7" ht="15" customHeight="1" x14ac:dyDescent="0.2">
      <c r="B518" s="242" t="s">
        <v>298</v>
      </c>
      <c r="C518" s="243" t="s">
        <v>1660</v>
      </c>
      <c r="D518" s="244" t="s">
        <v>2</v>
      </c>
      <c r="E518" s="346">
        <v>17529.098875663221</v>
      </c>
      <c r="G518" s="193"/>
    </row>
    <row r="519" spans="2:7" ht="15" customHeight="1" x14ac:dyDescent="0.2">
      <c r="B519" s="242" t="s">
        <v>297</v>
      </c>
      <c r="C519" s="243" t="s">
        <v>1661</v>
      </c>
      <c r="D519" s="244" t="s">
        <v>2</v>
      </c>
      <c r="E519" s="346">
        <v>3573.0650059537952</v>
      </c>
      <c r="G519" s="193"/>
    </row>
    <row r="520" spans="2:7" ht="15" customHeight="1" x14ac:dyDescent="0.2">
      <c r="B520" s="242" t="s">
        <v>296</v>
      </c>
      <c r="C520" s="243" t="s">
        <v>1662</v>
      </c>
      <c r="D520" s="244" t="s">
        <v>2</v>
      </c>
      <c r="E520" s="346">
        <v>3042.0452338710888</v>
      </c>
      <c r="G520" s="193"/>
    </row>
    <row r="521" spans="2:7" ht="15" customHeight="1" x14ac:dyDescent="0.2">
      <c r="B521" s="242" t="s">
        <v>295</v>
      </c>
      <c r="C521" s="243" t="s">
        <v>1663</v>
      </c>
      <c r="D521" s="244" t="s">
        <v>2</v>
      </c>
      <c r="E521" s="346">
        <v>2498.4160788180025</v>
      </c>
      <c r="G521" s="193"/>
    </row>
    <row r="522" spans="2:7" ht="15" customHeight="1" x14ac:dyDescent="0.2">
      <c r="B522" s="242" t="s">
        <v>294</v>
      </c>
      <c r="C522" s="243" t="s">
        <v>1664</v>
      </c>
      <c r="D522" s="244" t="s">
        <v>2</v>
      </c>
      <c r="E522" s="346">
        <v>2595.2267797774948</v>
      </c>
      <c r="G522" s="193"/>
    </row>
    <row r="523" spans="2:7" ht="15" customHeight="1" x14ac:dyDescent="0.2">
      <c r="B523" s="242" t="s">
        <v>293</v>
      </c>
      <c r="C523" s="243" t="s">
        <v>1665</v>
      </c>
      <c r="D523" s="244" t="s">
        <v>2</v>
      </c>
      <c r="E523" s="346">
        <v>5699.7710800507321</v>
      </c>
      <c r="G523" s="193"/>
    </row>
    <row r="524" spans="2:7" ht="15" customHeight="1" x14ac:dyDescent="0.2">
      <c r="B524" s="242" t="s">
        <v>276</v>
      </c>
      <c r="C524" s="243" t="s">
        <v>1666</v>
      </c>
      <c r="D524" s="244" t="s">
        <v>2</v>
      </c>
      <c r="E524" s="346">
        <v>8610.3873677458669</v>
      </c>
      <c r="G524" s="193"/>
    </row>
    <row r="525" spans="2:7" ht="15" customHeight="1" x14ac:dyDescent="0.2">
      <c r="B525" s="242" t="s">
        <v>275</v>
      </c>
      <c r="C525" s="243" t="s">
        <v>1667</v>
      </c>
      <c r="D525" s="244" t="s">
        <v>2</v>
      </c>
      <c r="E525" s="346">
        <v>9765.5711003702036</v>
      </c>
      <c r="G525" s="193"/>
    </row>
    <row r="526" spans="2:7" ht="15" customHeight="1" x14ac:dyDescent="0.2">
      <c r="B526" s="245" t="s">
        <v>303</v>
      </c>
      <c r="C526" s="246" t="s">
        <v>1668</v>
      </c>
      <c r="D526" s="244" t="s">
        <v>2</v>
      </c>
      <c r="E526" s="346">
        <v>133376.20242063198</v>
      </c>
      <c r="G526" s="193"/>
    </row>
    <row r="527" spans="2:7" ht="15" customHeight="1" x14ac:dyDescent="0.2">
      <c r="B527" s="242" t="s">
        <v>274</v>
      </c>
      <c r="C527" s="243" t="s">
        <v>1669</v>
      </c>
      <c r="D527" s="244" t="s">
        <v>2</v>
      </c>
      <c r="E527" s="346">
        <v>26181.78117875124</v>
      </c>
      <c r="G527" s="193"/>
    </row>
    <row r="528" spans="2:7" ht="15" customHeight="1" x14ac:dyDescent="0.2">
      <c r="B528" s="242" t="s">
        <v>273</v>
      </c>
      <c r="C528" s="243" t="s">
        <v>1670</v>
      </c>
      <c r="D528" s="244" t="s">
        <v>2</v>
      </c>
      <c r="E528" s="346">
        <v>121057.39635120679</v>
      </c>
      <c r="G528" s="193"/>
    </row>
    <row r="529" spans="2:7" ht="15" customHeight="1" x14ac:dyDescent="0.2">
      <c r="B529" s="242" t="s">
        <v>272</v>
      </c>
      <c r="C529" s="243" t="s">
        <v>1671</v>
      </c>
      <c r="D529" s="244" t="s">
        <v>2</v>
      </c>
      <c r="E529" s="346">
        <v>149507.37301147118</v>
      </c>
      <c r="G529" s="193"/>
    </row>
    <row r="530" spans="2:7" ht="15" customHeight="1" x14ac:dyDescent="0.2">
      <c r="B530" s="242" t="s">
        <v>214</v>
      </c>
      <c r="C530" s="243" t="s">
        <v>1672</v>
      </c>
      <c r="D530" s="244" t="s">
        <v>2</v>
      </c>
      <c r="E530" s="346">
        <v>83364.324612999073</v>
      </c>
      <c r="G530" s="193"/>
    </row>
    <row r="531" spans="2:7" ht="15" customHeight="1" x14ac:dyDescent="0.2">
      <c r="B531" s="245" t="s">
        <v>243</v>
      </c>
      <c r="C531" s="246" t="s">
        <v>1673</v>
      </c>
      <c r="D531" s="244" t="s">
        <v>2</v>
      </c>
      <c r="E531" s="346">
        <v>150454.57857108678</v>
      </c>
      <c r="G531" s="193"/>
    </row>
    <row r="532" spans="2:7" ht="15" customHeight="1" x14ac:dyDescent="0.2">
      <c r="B532" s="245" t="s">
        <v>216</v>
      </c>
      <c r="C532" s="246" t="s">
        <v>1674</v>
      </c>
      <c r="D532" s="244" t="s">
        <v>2</v>
      </c>
      <c r="E532" s="346">
        <v>130713.35930952264</v>
      </c>
      <c r="G532" s="193"/>
    </row>
    <row r="533" spans="2:7" ht="15" customHeight="1" x14ac:dyDescent="0.2">
      <c r="B533" s="245" t="s">
        <v>1183</v>
      </c>
      <c r="C533" s="249" t="s">
        <v>1675</v>
      </c>
      <c r="D533" s="244" t="s">
        <v>2</v>
      </c>
      <c r="E533" s="346">
        <v>10144.588920769549</v>
      </c>
      <c r="G533" s="193"/>
    </row>
    <row r="534" spans="2:7" ht="15" customHeight="1" x14ac:dyDescent="0.2">
      <c r="B534" s="242" t="s">
        <v>271</v>
      </c>
      <c r="C534" s="243" t="s">
        <v>1676</v>
      </c>
      <c r="D534" s="244" t="s">
        <v>2</v>
      </c>
      <c r="E534" s="346">
        <v>27487.519800681308</v>
      </c>
      <c r="G534" s="193"/>
    </row>
    <row r="535" spans="2:7" ht="15" customHeight="1" x14ac:dyDescent="0.2">
      <c r="B535" s="242" t="s">
        <v>270</v>
      </c>
      <c r="C535" s="243" t="s">
        <v>1677</v>
      </c>
      <c r="D535" s="244" t="s">
        <v>2</v>
      </c>
      <c r="E535" s="346">
        <v>16456.005818645743</v>
      </c>
      <c r="G535" s="193"/>
    </row>
    <row r="536" spans="2:7" ht="15" customHeight="1" x14ac:dyDescent="0.2">
      <c r="B536" s="242" t="s">
        <v>269</v>
      </c>
      <c r="C536" s="243" t="s">
        <v>1678</v>
      </c>
      <c r="D536" s="244" t="s">
        <v>2</v>
      </c>
      <c r="E536" s="346">
        <v>15293.948421322515</v>
      </c>
      <c r="G536" s="193"/>
    </row>
    <row r="537" spans="2:7" ht="15" customHeight="1" x14ac:dyDescent="0.2">
      <c r="B537" s="242" t="s">
        <v>268</v>
      </c>
      <c r="C537" s="243" t="s">
        <v>1679</v>
      </c>
      <c r="D537" s="244" t="s">
        <v>2</v>
      </c>
      <c r="E537" s="346">
        <v>5715.0215157816046</v>
      </c>
      <c r="G537" s="193"/>
    </row>
    <row r="538" spans="2:7" ht="15" customHeight="1" x14ac:dyDescent="0.2">
      <c r="B538" s="242" t="s">
        <v>267</v>
      </c>
      <c r="C538" s="243" t="s">
        <v>1680</v>
      </c>
      <c r="D538" s="244" t="s">
        <v>2</v>
      </c>
      <c r="E538" s="346">
        <v>2612.6859128265701</v>
      </c>
      <c r="G538" s="193"/>
    </row>
    <row r="539" spans="2:7" ht="15" customHeight="1" x14ac:dyDescent="0.2">
      <c r="B539" s="242" t="s">
        <v>266</v>
      </c>
      <c r="C539" s="243" t="s">
        <v>1681</v>
      </c>
      <c r="D539" s="244" t="s">
        <v>119</v>
      </c>
      <c r="E539" s="346">
        <v>33645.616316508815</v>
      </c>
      <c r="G539" s="193"/>
    </row>
    <row r="540" spans="2:7" ht="15" customHeight="1" x14ac:dyDescent="0.2">
      <c r="B540" s="242" t="s">
        <v>292</v>
      </c>
      <c r="C540" s="243" t="s">
        <v>1682</v>
      </c>
      <c r="D540" s="244" t="s">
        <v>4</v>
      </c>
      <c r="E540" s="346">
        <v>1799.2026296370743</v>
      </c>
      <c r="G540" s="193"/>
    </row>
    <row r="541" spans="2:7" ht="15" customHeight="1" x14ac:dyDescent="0.2">
      <c r="B541" s="242" t="s">
        <v>291</v>
      </c>
      <c r="C541" s="243" t="s">
        <v>1683</v>
      </c>
      <c r="D541" s="244" t="s">
        <v>4</v>
      </c>
      <c r="E541" s="346">
        <v>4066.7487988446405</v>
      </c>
      <c r="G541" s="193"/>
    </row>
    <row r="542" spans="2:7" ht="15" customHeight="1" x14ac:dyDescent="0.2">
      <c r="B542" s="242" t="s">
        <v>290</v>
      </c>
      <c r="C542" s="243" t="s">
        <v>1684</v>
      </c>
      <c r="D542" s="244" t="s">
        <v>4</v>
      </c>
      <c r="E542" s="346">
        <v>3914.0906529043859</v>
      </c>
      <c r="G542" s="193"/>
    </row>
    <row r="543" spans="2:7" ht="15" customHeight="1" x14ac:dyDescent="0.2">
      <c r="B543" s="245" t="s">
        <v>289</v>
      </c>
      <c r="C543" s="246" t="s">
        <v>1685</v>
      </c>
      <c r="D543" s="244" t="s">
        <v>4</v>
      </c>
      <c r="E543" s="346">
        <v>4644.4571982837542</v>
      </c>
      <c r="G543" s="193"/>
    </row>
    <row r="544" spans="2:7" ht="15" customHeight="1" x14ac:dyDescent="0.2">
      <c r="B544" s="242" t="s">
        <v>288</v>
      </c>
      <c r="C544" s="243" t="s">
        <v>1686</v>
      </c>
      <c r="D544" s="244" t="s">
        <v>2</v>
      </c>
      <c r="E544" s="346">
        <v>11970.628478075098</v>
      </c>
      <c r="G544" s="193"/>
    </row>
    <row r="545" spans="2:7" ht="15" customHeight="1" x14ac:dyDescent="0.2">
      <c r="B545" s="242" t="s">
        <v>287</v>
      </c>
      <c r="C545" s="243" t="s">
        <v>1687</v>
      </c>
      <c r="D545" s="244" t="s">
        <v>2</v>
      </c>
      <c r="E545" s="346">
        <v>10952.382369858498</v>
      </c>
      <c r="G545" s="193"/>
    </row>
    <row r="546" spans="2:7" ht="15" customHeight="1" x14ac:dyDescent="0.2">
      <c r="B546" s="242" t="s">
        <v>286</v>
      </c>
      <c r="C546" s="243" t="s">
        <v>1688</v>
      </c>
      <c r="D546" s="244" t="s">
        <v>2</v>
      </c>
      <c r="E546" s="346">
        <v>13479.65299193075</v>
      </c>
      <c r="G546" s="193"/>
    </row>
    <row r="547" spans="2:7" ht="15" customHeight="1" x14ac:dyDescent="0.2">
      <c r="B547" s="245" t="s">
        <v>285</v>
      </c>
      <c r="C547" s="246" t="s">
        <v>1689</v>
      </c>
      <c r="D547" s="244" t="s">
        <v>2</v>
      </c>
      <c r="E547" s="346">
        <v>14063.998842168177</v>
      </c>
      <c r="G547" s="193"/>
    </row>
    <row r="548" spans="2:7" ht="15" customHeight="1" x14ac:dyDescent="0.2">
      <c r="B548" s="245" t="s">
        <v>284</v>
      </c>
      <c r="C548" s="246" t="s">
        <v>1690</v>
      </c>
      <c r="D548" s="244" t="s">
        <v>2</v>
      </c>
      <c r="E548" s="346">
        <v>22665.609123218321</v>
      </c>
      <c r="G548" s="193"/>
    </row>
    <row r="549" spans="2:7" ht="15" customHeight="1" x14ac:dyDescent="0.2">
      <c r="B549" s="242" t="s">
        <v>283</v>
      </c>
      <c r="C549" s="243" t="s">
        <v>1691</v>
      </c>
      <c r="D549" s="244" t="s">
        <v>2</v>
      </c>
      <c r="E549" s="346">
        <v>333.3641168171614</v>
      </c>
      <c r="G549" s="193"/>
    </row>
    <row r="550" spans="2:7" ht="15" customHeight="1" x14ac:dyDescent="0.2">
      <c r="B550" s="245" t="s">
        <v>265</v>
      </c>
      <c r="C550" s="246" t="s">
        <v>1692</v>
      </c>
      <c r="D550" s="244" t="s">
        <v>2</v>
      </c>
      <c r="E550" s="346">
        <v>572.85127560160674</v>
      </c>
      <c r="G550" s="193"/>
    </row>
    <row r="551" spans="2:7" ht="15" customHeight="1" x14ac:dyDescent="0.2">
      <c r="B551" s="242" t="s">
        <v>282</v>
      </c>
      <c r="C551" s="243" t="s">
        <v>1693</v>
      </c>
      <c r="D551" s="244" t="s">
        <v>2</v>
      </c>
      <c r="E551" s="346">
        <v>989.0102433653567</v>
      </c>
      <c r="G551" s="193"/>
    </row>
    <row r="552" spans="2:7" ht="15" customHeight="1" x14ac:dyDescent="0.2">
      <c r="B552" s="245" t="s">
        <v>264</v>
      </c>
      <c r="C552" s="246" t="s">
        <v>1694</v>
      </c>
      <c r="D552" s="244" t="s">
        <v>2</v>
      </c>
      <c r="E552" s="346">
        <v>3602.9282924326158</v>
      </c>
      <c r="G552" s="193"/>
    </row>
    <row r="553" spans="2:7" ht="15" customHeight="1" x14ac:dyDescent="0.2">
      <c r="B553" s="245" t="s">
        <v>263</v>
      </c>
      <c r="C553" s="246" t="s">
        <v>1695</v>
      </c>
      <c r="D553" s="244" t="s">
        <v>2</v>
      </c>
      <c r="E553" s="346">
        <v>73355.150415010416</v>
      </c>
      <c r="G553" s="193"/>
    </row>
    <row r="554" spans="2:7" ht="15" customHeight="1" x14ac:dyDescent="0.2">
      <c r="B554" s="242" t="s">
        <v>262</v>
      </c>
      <c r="C554" s="243" t="s">
        <v>1696</v>
      </c>
      <c r="D554" s="244" t="s">
        <v>2</v>
      </c>
      <c r="E554" s="346">
        <v>1529.3624653408106</v>
      </c>
      <c r="G554" s="193"/>
    </row>
    <row r="555" spans="2:7" ht="15" customHeight="1" x14ac:dyDescent="0.2">
      <c r="B555" s="242" t="s">
        <v>1204</v>
      </c>
      <c r="C555" s="243" t="s">
        <v>1697</v>
      </c>
      <c r="D555" s="244" t="s">
        <v>2</v>
      </c>
      <c r="E555" s="346">
        <v>11716.386831474725</v>
      </c>
      <c r="G555" s="193"/>
    </row>
    <row r="556" spans="2:7" ht="15" customHeight="1" x14ac:dyDescent="0.2">
      <c r="B556" s="242" t="s">
        <v>261</v>
      </c>
      <c r="C556" s="243" t="s">
        <v>1698</v>
      </c>
      <c r="D556" s="244" t="s">
        <v>2</v>
      </c>
      <c r="E556" s="346">
        <v>12634.962129803289</v>
      </c>
      <c r="G556" s="193"/>
    </row>
    <row r="557" spans="2:7" ht="15" customHeight="1" x14ac:dyDescent="0.2">
      <c r="B557" s="242" t="s">
        <v>260</v>
      </c>
      <c r="C557" s="243" t="s">
        <v>1699</v>
      </c>
      <c r="D557" s="244" t="s">
        <v>2</v>
      </c>
      <c r="E557" s="346">
        <v>43700.781295313594</v>
      </c>
      <c r="G557" s="193"/>
    </row>
    <row r="558" spans="2:7" ht="15" customHeight="1" x14ac:dyDescent="0.2">
      <c r="B558" s="245" t="s">
        <v>213</v>
      </c>
      <c r="C558" s="246" t="s">
        <v>1700</v>
      </c>
      <c r="D558" s="244" t="s">
        <v>2</v>
      </c>
      <c r="E558" s="346">
        <v>11542.033337503552</v>
      </c>
      <c r="G558" s="193"/>
    </row>
    <row r="559" spans="2:7" ht="15" customHeight="1" x14ac:dyDescent="0.2">
      <c r="B559" s="245" t="s">
        <v>259</v>
      </c>
      <c r="C559" s="249" t="s">
        <v>1184</v>
      </c>
      <c r="D559" s="244" t="s">
        <v>2</v>
      </c>
      <c r="E559" s="346">
        <v>271.28995432706535</v>
      </c>
      <c r="G559" s="193"/>
    </row>
    <row r="560" spans="2:7" ht="15" customHeight="1" x14ac:dyDescent="0.2">
      <c r="B560" s="245" t="s">
        <v>258</v>
      </c>
      <c r="C560" s="249" t="s">
        <v>1185</v>
      </c>
      <c r="D560" s="244" t="s">
        <v>2</v>
      </c>
      <c r="E560" s="346">
        <v>321.39822146258581</v>
      </c>
      <c r="G560" s="193"/>
    </row>
    <row r="561" spans="2:7" ht="15" customHeight="1" x14ac:dyDescent="0.2">
      <c r="B561" s="245" t="s">
        <v>257</v>
      </c>
      <c r="C561" s="246" t="s">
        <v>1701</v>
      </c>
      <c r="D561" s="244" t="s">
        <v>2</v>
      </c>
      <c r="E561" s="346">
        <v>1273.3339579533324</v>
      </c>
      <c r="G561" s="193"/>
    </row>
    <row r="562" spans="2:7" ht="15" customHeight="1" x14ac:dyDescent="0.2">
      <c r="B562" s="242" t="s">
        <v>256</v>
      </c>
      <c r="C562" s="243" t="s">
        <v>1702</v>
      </c>
      <c r="D562" s="244" t="s">
        <v>2</v>
      </c>
      <c r="E562" s="346">
        <v>835.92859805129922</v>
      </c>
      <c r="G562" s="193"/>
    </row>
    <row r="563" spans="2:7" ht="15" customHeight="1" x14ac:dyDescent="0.2">
      <c r="B563" s="242" t="s">
        <v>255</v>
      </c>
      <c r="C563" s="243" t="s">
        <v>1703</v>
      </c>
      <c r="D563" s="244" t="s">
        <v>2</v>
      </c>
      <c r="E563" s="346">
        <v>2602.421721811289</v>
      </c>
      <c r="G563" s="193"/>
    </row>
    <row r="564" spans="2:7" ht="15" customHeight="1" x14ac:dyDescent="0.2">
      <c r="B564" s="245" t="s">
        <v>236</v>
      </c>
      <c r="C564" s="246" t="s">
        <v>1704</v>
      </c>
      <c r="D564" s="244" t="s">
        <v>2</v>
      </c>
      <c r="E564" s="346">
        <v>97999.816641801648</v>
      </c>
      <c r="G564" s="193"/>
    </row>
    <row r="565" spans="2:7" ht="15" customHeight="1" x14ac:dyDescent="0.2">
      <c r="B565" s="245" t="s">
        <v>245</v>
      </c>
      <c r="C565" s="246" t="s">
        <v>1705</v>
      </c>
      <c r="D565" s="244" t="s">
        <v>2</v>
      </c>
      <c r="E565" s="346">
        <v>49226.96662761613</v>
      </c>
      <c r="G565" s="193"/>
    </row>
    <row r="566" spans="2:7" ht="15" customHeight="1" x14ac:dyDescent="0.2">
      <c r="B566" s="245" t="s">
        <v>281</v>
      </c>
      <c r="C566" s="246" t="s">
        <v>1706</v>
      </c>
      <c r="D566" s="244" t="s">
        <v>4</v>
      </c>
      <c r="E566" s="346">
        <v>6622.6787535862686</v>
      </c>
      <c r="G566" s="193"/>
    </row>
    <row r="567" spans="2:7" ht="15" customHeight="1" x14ac:dyDescent="0.2">
      <c r="B567" s="245" t="s">
        <v>254</v>
      </c>
      <c r="C567" s="246" t="s">
        <v>1707</v>
      </c>
      <c r="D567" s="244" t="s">
        <v>2</v>
      </c>
      <c r="E567" s="346">
        <v>6071.0086157394489</v>
      </c>
      <c r="G567" s="193"/>
    </row>
    <row r="568" spans="2:7" ht="15" customHeight="1" x14ac:dyDescent="0.2">
      <c r="B568" s="245" t="s">
        <v>224</v>
      </c>
      <c r="C568" s="246" t="s">
        <v>1708</v>
      </c>
      <c r="D568" s="244" t="s">
        <v>2</v>
      </c>
      <c r="E568" s="346">
        <v>130403.46794694509</v>
      </c>
      <c r="G568" s="193"/>
    </row>
    <row r="569" spans="2:7" ht="15" customHeight="1" x14ac:dyDescent="0.2">
      <c r="B569" s="242" t="s">
        <v>253</v>
      </c>
      <c r="C569" s="243" t="s">
        <v>1709</v>
      </c>
      <c r="D569" s="244" t="s">
        <v>2</v>
      </c>
      <c r="E569" s="346">
        <v>3425.370695757008</v>
      </c>
      <c r="G569" s="193"/>
    </row>
    <row r="570" spans="2:7" ht="15" customHeight="1" x14ac:dyDescent="0.2">
      <c r="B570" s="242" t="s">
        <v>241</v>
      </c>
      <c r="C570" s="243" t="s">
        <v>1710</v>
      </c>
      <c r="D570" s="244" t="s">
        <v>2</v>
      </c>
      <c r="E570" s="346">
        <v>171976.39237529185</v>
      </c>
      <c r="G570" s="193"/>
    </row>
    <row r="571" spans="2:7" ht="15" customHeight="1" x14ac:dyDescent="0.2">
      <c r="B571" s="242" t="s">
        <v>240</v>
      </c>
      <c r="C571" s="243" t="s">
        <v>1711</v>
      </c>
      <c r="D571" s="244" t="s">
        <v>2</v>
      </c>
      <c r="E571" s="346">
        <v>155997.08768476814</v>
      </c>
      <c r="G571" s="193"/>
    </row>
    <row r="572" spans="2:7" ht="15" customHeight="1" x14ac:dyDescent="0.2">
      <c r="B572" s="242" t="s">
        <v>239</v>
      </c>
      <c r="C572" s="243" t="s">
        <v>1712</v>
      </c>
      <c r="D572" s="244" t="s">
        <v>2</v>
      </c>
      <c r="E572" s="346">
        <v>126325.61713740257</v>
      </c>
      <c r="G572" s="193"/>
    </row>
    <row r="573" spans="2:7" ht="15" customHeight="1" x14ac:dyDescent="0.2">
      <c r="B573" s="245" t="s">
        <v>238</v>
      </c>
      <c r="C573" s="246" t="s">
        <v>1713</v>
      </c>
      <c r="D573" s="244" t="s">
        <v>2</v>
      </c>
      <c r="E573" s="346">
        <v>278898.26185303048</v>
      </c>
      <c r="G573" s="193"/>
    </row>
    <row r="574" spans="2:7" ht="15" customHeight="1" x14ac:dyDescent="0.2">
      <c r="B574" s="242" t="s">
        <v>234</v>
      </c>
      <c r="C574" s="243" t="s">
        <v>1714</v>
      </c>
      <c r="D574" s="244" t="s">
        <v>2</v>
      </c>
      <c r="E574" s="346">
        <v>12836.315168182371</v>
      </c>
      <c r="G574" s="193"/>
    </row>
    <row r="575" spans="2:7" ht="15" customHeight="1" x14ac:dyDescent="0.2">
      <c r="B575" s="245" t="s">
        <v>233</v>
      </c>
      <c r="C575" s="246" t="s">
        <v>1715</v>
      </c>
      <c r="D575" s="244" t="s">
        <v>2</v>
      </c>
      <c r="E575" s="346">
        <v>13834.966731351937</v>
      </c>
      <c r="G575" s="193"/>
    </row>
    <row r="576" spans="2:7" ht="15" customHeight="1" x14ac:dyDescent="0.2">
      <c r="B576" s="245" t="s">
        <v>232</v>
      </c>
      <c r="C576" s="246" t="s">
        <v>1716</v>
      </c>
      <c r="D576" s="244" t="s">
        <v>2</v>
      </c>
      <c r="E576" s="346">
        <v>16242.219007079566</v>
      </c>
      <c r="G576" s="193"/>
    </row>
    <row r="577" spans="2:7" ht="15" customHeight="1" x14ac:dyDescent="0.2">
      <c r="B577" s="242" t="s">
        <v>231</v>
      </c>
      <c r="C577" s="243" t="s">
        <v>1717</v>
      </c>
      <c r="D577" s="244" t="s">
        <v>2</v>
      </c>
      <c r="E577" s="346">
        <v>19808.741242073687</v>
      </c>
      <c r="G577" s="193"/>
    </row>
    <row r="578" spans="2:7" ht="15" customHeight="1" x14ac:dyDescent="0.2">
      <c r="B578" s="242" t="s">
        <v>230</v>
      </c>
      <c r="C578" s="243" t="s">
        <v>1718</v>
      </c>
      <c r="D578" s="244" t="s">
        <v>2</v>
      </c>
      <c r="E578" s="346">
        <v>21885.870177909459</v>
      </c>
      <c r="G578" s="193"/>
    </row>
    <row r="579" spans="2:7" ht="15" customHeight="1" x14ac:dyDescent="0.2">
      <c r="B579" s="242" t="s">
        <v>252</v>
      </c>
      <c r="C579" s="243" t="s">
        <v>1719</v>
      </c>
      <c r="D579" s="244" t="s">
        <v>2</v>
      </c>
      <c r="E579" s="346">
        <v>4710.0121528758591</v>
      </c>
      <c r="G579" s="193"/>
    </row>
    <row r="580" spans="2:7" ht="15" customHeight="1" x14ac:dyDescent="0.2">
      <c r="B580" s="245" t="s">
        <v>229</v>
      </c>
      <c r="C580" s="249" t="s">
        <v>1758</v>
      </c>
      <c r="D580" s="244" t="s">
        <v>2</v>
      </c>
      <c r="E580" s="346">
        <v>13249.834102058503</v>
      </c>
      <c r="G580" s="193"/>
    </row>
    <row r="581" spans="2:7" ht="15" customHeight="1" x14ac:dyDescent="0.2">
      <c r="B581" s="242" t="s">
        <v>228</v>
      </c>
      <c r="C581" s="243" t="s">
        <v>1720</v>
      </c>
      <c r="D581" s="244" t="s">
        <v>2</v>
      </c>
      <c r="E581" s="346">
        <v>31623.820006017399</v>
      </c>
      <c r="G581" s="193"/>
    </row>
    <row r="582" spans="2:7" ht="15" customHeight="1" x14ac:dyDescent="0.2">
      <c r="B582" s="242" t="s">
        <v>251</v>
      </c>
      <c r="C582" s="243" t="s">
        <v>1721</v>
      </c>
      <c r="D582" s="244" t="s">
        <v>2</v>
      </c>
      <c r="E582" s="346">
        <v>7260.7158841497276</v>
      </c>
      <c r="G582" s="193"/>
    </row>
    <row r="583" spans="2:7" ht="15" customHeight="1" x14ac:dyDescent="0.2">
      <c r="B583" s="245" t="s">
        <v>250</v>
      </c>
      <c r="C583" s="249" t="s">
        <v>1722</v>
      </c>
      <c r="D583" s="244" t="s">
        <v>2</v>
      </c>
      <c r="E583" s="346">
        <v>14722.718783066435</v>
      </c>
      <c r="G583" s="193"/>
    </row>
    <row r="584" spans="2:7" ht="15" customHeight="1" x14ac:dyDescent="0.2">
      <c r="B584" s="245" t="s">
        <v>211</v>
      </c>
      <c r="C584" s="246" t="s">
        <v>1723</v>
      </c>
      <c r="D584" s="244" t="s">
        <v>2</v>
      </c>
      <c r="E584" s="346">
        <v>195944.6320725074</v>
      </c>
      <c r="G584" s="193"/>
    </row>
    <row r="585" spans="2:7" ht="15" customHeight="1" x14ac:dyDescent="0.2">
      <c r="B585" s="242" t="s">
        <v>227</v>
      </c>
      <c r="C585" s="243" t="s">
        <v>1724</v>
      </c>
      <c r="D585" s="244" t="s">
        <v>2</v>
      </c>
      <c r="E585" s="346">
        <v>10559.796904859539</v>
      </c>
      <c r="G585" s="193"/>
    </row>
    <row r="586" spans="2:7" ht="15" customHeight="1" x14ac:dyDescent="0.2">
      <c r="B586" s="242" t="s">
        <v>249</v>
      </c>
      <c r="C586" s="243" t="s">
        <v>1725</v>
      </c>
      <c r="D586" s="244" t="s">
        <v>2</v>
      </c>
      <c r="E586" s="346">
        <v>1222.5244504306697</v>
      </c>
      <c r="G586" s="193"/>
    </row>
    <row r="587" spans="2:7" ht="15" customHeight="1" x14ac:dyDescent="0.2">
      <c r="B587" s="242" t="s">
        <v>222</v>
      </c>
      <c r="C587" s="243" t="s">
        <v>1726</v>
      </c>
      <c r="D587" s="244" t="s">
        <v>3</v>
      </c>
      <c r="E587" s="346">
        <v>280345.79741981853</v>
      </c>
      <c r="G587" s="193"/>
    </row>
    <row r="588" spans="2:7" ht="15" customHeight="1" x14ac:dyDescent="0.2">
      <c r="B588" s="245" t="s">
        <v>221</v>
      </c>
      <c r="C588" s="246" t="s">
        <v>1727</v>
      </c>
      <c r="D588" s="244" t="s">
        <v>3</v>
      </c>
      <c r="E588" s="346">
        <v>536511.80177109782</v>
      </c>
      <c r="G588" s="193"/>
    </row>
    <row r="589" spans="2:7" ht="15" customHeight="1" x14ac:dyDescent="0.2">
      <c r="B589" s="242" t="s">
        <v>220</v>
      </c>
      <c r="C589" s="243" t="s">
        <v>1728</v>
      </c>
      <c r="D589" s="244" t="s">
        <v>3</v>
      </c>
      <c r="E589" s="346">
        <v>3120639.264523102</v>
      </c>
      <c r="G589" s="193"/>
    </row>
    <row r="590" spans="2:7" ht="15" customHeight="1" x14ac:dyDescent="0.2">
      <c r="B590" s="242" t="s">
        <v>219</v>
      </c>
      <c r="C590" s="243" t="s">
        <v>1729</v>
      </c>
      <c r="D590" s="244" t="s">
        <v>3</v>
      </c>
      <c r="E590" s="346">
        <v>3937512.4837659164</v>
      </c>
      <c r="G590" s="193"/>
    </row>
    <row r="591" spans="2:7" ht="15" customHeight="1" x14ac:dyDescent="0.2">
      <c r="B591" s="242" t="s">
        <v>218</v>
      </c>
      <c r="C591" s="243" t="s">
        <v>1730</v>
      </c>
      <c r="D591" s="244" t="s">
        <v>3</v>
      </c>
      <c r="E591" s="346">
        <v>4869.2949841051723</v>
      </c>
      <c r="G591" s="193"/>
    </row>
    <row r="592" spans="2:7" ht="15" customHeight="1" x14ac:dyDescent="0.2">
      <c r="B592" s="245" t="s">
        <v>248</v>
      </c>
      <c r="C592" s="246" t="s">
        <v>1731</v>
      </c>
      <c r="D592" s="244" t="s">
        <v>2</v>
      </c>
      <c r="E592" s="346">
        <v>10806.04060675003</v>
      </c>
      <c r="G592" s="193"/>
    </row>
    <row r="593" spans="2:7" ht="15" customHeight="1" x14ac:dyDescent="0.2">
      <c r="B593" s="245" t="s">
        <v>226</v>
      </c>
      <c r="C593" s="246" t="s">
        <v>2035</v>
      </c>
      <c r="D593" s="244" t="s">
        <v>2</v>
      </c>
      <c r="E593" s="346">
        <v>21837.092107585438</v>
      </c>
      <c r="G593" s="193"/>
    </row>
    <row r="594" spans="2:7" ht="15" customHeight="1" x14ac:dyDescent="0.2">
      <c r="B594" s="245" t="s">
        <v>448</v>
      </c>
      <c r="C594" s="249" t="s">
        <v>449</v>
      </c>
      <c r="D594" s="244" t="s">
        <v>2</v>
      </c>
      <c r="E594" s="346">
        <v>2240.9161924534305</v>
      </c>
      <c r="G594" s="193"/>
    </row>
    <row r="595" spans="2:7" ht="15" customHeight="1" x14ac:dyDescent="0.2">
      <c r="B595" s="245" t="s">
        <v>446</v>
      </c>
      <c r="C595" s="249" t="s">
        <v>447</v>
      </c>
      <c r="D595" s="244" t="s">
        <v>2</v>
      </c>
      <c r="E595" s="346">
        <v>3439.3611937505552</v>
      </c>
      <c r="G595" s="193"/>
    </row>
    <row r="596" spans="2:7" ht="15" customHeight="1" x14ac:dyDescent="0.2">
      <c r="B596" s="245" t="s">
        <v>444</v>
      </c>
      <c r="C596" s="249" t="s">
        <v>1186</v>
      </c>
      <c r="D596" s="244" t="s">
        <v>2</v>
      </c>
      <c r="E596" s="346">
        <v>1764.0980285140486</v>
      </c>
      <c r="G596" s="193"/>
    </row>
    <row r="597" spans="2:7" ht="15" customHeight="1" x14ac:dyDescent="0.2">
      <c r="B597" s="245" t="s">
        <v>442</v>
      </c>
      <c r="C597" s="249" t="s">
        <v>443</v>
      </c>
      <c r="D597" s="244" t="s">
        <v>2</v>
      </c>
      <c r="E597" s="346">
        <v>2340.9934945064006</v>
      </c>
      <c r="G597" s="193"/>
    </row>
    <row r="598" spans="2:7" ht="15" customHeight="1" x14ac:dyDescent="0.2">
      <c r="B598" s="245" t="s">
        <v>440</v>
      </c>
      <c r="C598" s="249" t="s">
        <v>441</v>
      </c>
      <c r="D598" s="244" t="s">
        <v>2</v>
      </c>
      <c r="E598" s="346">
        <v>1646.9197830298788</v>
      </c>
      <c r="G598" s="193"/>
    </row>
    <row r="599" spans="2:7" ht="15" customHeight="1" x14ac:dyDescent="0.2">
      <c r="B599" s="245" t="s">
        <v>438</v>
      </c>
      <c r="C599" s="249" t="s">
        <v>1187</v>
      </c>
      <c r="D599" s="244" t="s">
        <v>2</v>
      </c>
      <c r="E599" s="346">
        <v>387.79034721256011</v>
      </c>
      <c r="G599" s="193"/>
    </row>
    <row r="600" spans="2:7" ht="15" customHeight="1" x14ac:dyDescent="0.2">
      <c r="B600" s="245" t="s">
        <v>436</v>
      </c>
      <c r="C600" s="249" t="s">
        <v>1188</v>
      </c>
      <c r="D600" s="244" t="s">
        <v>2</v>
      </c>
      <c r="E600" s="346">
        <v>597.84044171534538</v>
      </c>
      <c r="G600" s="193"/>
    </row>
    <row r="601" spans="2:7" ht="15" customHeight="1" x14ac:dyDescent="0.2">
      <c r="B601" s="245" t="s">
        <v>434</v>
      </c>
      <c r="C601" s="249" t="s">
        <v>1189</v>
      </c>
      <c r="D601" s="244" t="s">
        <v>2</v>
      </c>
      <c r="E601" s="346">
        <v>1029.756685110664</v>
      </c>
      <c r="G601" s="193"/>
    </row>
    <row r="602" spans="2:7" ht="15" customHeight="1" x14ac:dyDescent="0.2">
      <c r="B602" s="245" t="s">
        <v>432</v>
      </c>
      <c r="C602" s="249" t="s">
        <v>1190</v>
      </c>
      <c r="D602" s="244" t="s">
        <v>2</v>
      </c>
      <c r="E602" s="346">
        <v>1365.7438452144975</v>
      </c>
      <c r="G602" s="193"/>
    </row>
    <row r="603" spans="2:7" ht="15" customHeight="1" x14ac:dyDescent="0.2">
      <c r="B603" s="245" t="s">
        <v>1191</v>
      </c>
      <c r="C603" s="249" t="s">
        <v>1192</v>
      </c>
      <c r="D603" s="244" t="s">
        <v>2</v>
      </c>
      <c r="E603" s="346">
        <v>16318.03056932314</v>
      </c>
      <c r="G603" s="193"/>
    </row>
    <row r="604" spans="2:7" ht="15" customHeight="1" x14ac:dyDescent="0.2">
      <c r="B604" s="245" t="s">
        <v>430</v>
      </c>
      <c r="C604" s="249" t="s">
        <v>1193</v>
      </c>
      <c r="D604" s="244" t="s">
        <v>2</v>
      </c>
      <c r="E604" s="346">
        <v>335.53477746118426</v>
      </c>
      <c r="G604" s="193"/>
    </row>
    <row r="605" spans="2:7" ht="15" customHeight="1" x14ac:dyDescent="0.2">
      <c r="B605" s="245" t="s">
        <v>428</v>
      </c>
      <c r="C605" s="249" t="s">
        <v>1194</v>
      </c>
      <c r="D605" s="244" t="s">
        <v>2</v>
      </c>
      <c r="E605" s="346">
        <v>453.51745602447022</v>
      </c>
      <c r="G605" s="193"/>
    </row>
    <row r="606" spans="2:7" ht="15" customHeight="1" x14ac:dyDescent="0.2">
      <c r="B606" s="245" t="s">
        <v>426</v>
      </c>
      <c r="C606" s="249" t="s">
        <v>1195</v>
      </c>
      <c r="D606" s="244" t="s">
        <v>2</v>
      </c>
      <c r="E606" s="346">
        <v>7873.3510687770267</v>
      </c>
      <c r="G606" s="193"/>
    </row>
    <row r="607" spans="2:7" ht="15" customHeight="1" x14ac:dyDescent="0.2">
      <c r="B607" s="245" t="s">
        <v>424</v>
      </c>
      <c r="C607" s="249" t="s">
        <v>1196</v>
      </c>
      <c r="D607" s="244" t="s">
        <v>2</v>
      </c>
      <c r="E607" s="346">
        <v>1586.6268050688489</v>
      </c>
      <c r="G607" s="193"/>
    </row>
    <row r="608" spans="2:7" ht="15" customHeight="1" x14ac:dyDescent="0.2">
      <c r="B608" s="245" t="s">
        <v>422</v>
      </c>
      <c r="C608" s="249" t="s">
        <v>1197</v>
      </c>
      <c r="D608" s="244" t="s">
        <v>2</v>
      </c>
      <c r="E608" s="346">
        <v>2531.7266249887552</v>
      </c>
      <c r="G608" s="193"/>
    </row>
    <row r="609" spans="2:7" ht="15" customHeight="1" x14ac:dyDescent="0.2">
      <c r="B609" s="245" t="s">
        <v>420</v>
      </c>
      <c r="C609" s="249" t="s">
        <v>1198</v>
      </c>
      <c r="D609" s="244" t="s">
        <v>2</v>
      </c>
      <c r="E609" s="346">
        <v>2825.1197461199877</v>
      </c>
      <c r="G609" s="193"/>
    </row>
    <row r="610" spans="2:7" ht="15" customHeight="1" x14ac:dyDescent="0.2">
      <c r="B610" s="245" t="s">
        <v>418</v>
      </c>
      <c r="C610" s="249" t="s">
        <v>1199</v>
      </c>
      <c r="D610" s="244" t="s">
        <v>2</v>
      </c>
      <c r="E610" s="346">
        <v>756.69335117739604</v>
      </c>
      <c r="G610" s="193"/>
    </row>
    <row r="611" spans="2:7" ht="15" customHeight="1" x14ac:dyDescent="0.2">
      <c r="B611" s="245" t="s">
        <v>416</v>
      </c>
      <c r="C611" s="249" t="s">
        <v>1200</v>
      </c>
      <c r="D611" s="244" t="s">
        <v>2</v>
      </c>
      <c r="E611" s="346">
        <v>1158.5707351302949</v>
      </c>
      <c r="G611" s="193"/>
    </row>
    <row r="612" spans="2:7" ht="15" customHeight="1" x14ac:dyDescent="0.2">
      <c r="B612" s="245" t="s">
        <v>414</v>
      </c>
      <c r="C612" s="249" t="s">
        <v>415</v>
      </c>
      <c r="D612" s="244" t="s">
        <v>2</v>
      </c>
      <c r="E612" s="346">
        <v>7777.45867979382</v>
      </c>
      <c r="G612" s="193"/>
    </row>
    <row r="613" spans="2:7" ht="15" customHeight="1" x14ac:dyDescent="0.2">
      <c r="B613" s="245" t="s">
        <v>412</v>
      </c>
      <c r="C613" s="249" t="s">
        <v>413</v>
      </c>
      <c r="D613" s="244" t="s">
        <v>2</v>
      </c>
      <c r="E613" s="346">
        <v>9954.315581274479</v>
      </c>
      <c r="G613" s="193"/>
    </row>
    <row r="614" spans="2:7" ht="15" customHeight="1" x14ac:dyDescent="0.2">
      <c r="B614" s="245" t="s">
        <v>410</v>
      </c>
      <c r="C614" s="249" t="s">
        <v>411</v>
      </c>
      <c r="D614" s="244" t="s">
        <v>2</v>
      </c>
      <c r="E614" s="346">
        <v>16703.18481505302</v>
      </c>
      <c r="G614" s="193"/>
    </row>
    <row r="615" spans="2:7" ht="15" customHeight="1" x14ac:dyDescent="0.2">
      <c r="B615" s="245" t="s">
        <v>408</v>
      </c>
      <c r="C615" s="249" t="s">
        <v>1201</v>
      </c>
      <c r="D615" s="244" t="s">
        <v>2</v>
      </c>
      <c r="E615" s="346">
        <v>5982.415097763941</v>
      </c>
      <c r="G615" s="193"/>
    </row>
    <row r="616" spans="2:7" ht="15" customHeight="1" x14ac:dyDescent="0.2">
      <c r="B616" s="242" t="s">
        <v>407</v>
      </c>
      <c r="C616" s="243" t="s">
        <v>1732</v>
      </c>
      <c r="D616" s="244" t="s">
        <v>2</v>
      </c>
      <c r="E616" s="346">
        <v>10515.011523115925</v>
      </c>
      <c r="G616" s="193"/>
    </row>
    <row r="617" spans="2:7" ht="15" customHeight="1" x14ac:dyDescent="0.2">
      <c r="B617" s="242" t="s">
        <v>247</v>
      </c>
      <c r="C617" s="243" t="s">
        <v>1733</v>
      </c>
      <c r="D617" s="244" t="s">
        <v>2</v>
      </c>
      <c r="E617" s="346">
        <v>11106.093176502141</v>
      </c>
      <c r="G617" s="193"/>
    </row>
    <row r="618" spans="2:7" ht="15" customHeight="1" x14ac:dyDescent="0.2">
      <c r="B618" s="245" t="s">
        <v>401</v>
      </c>
      <c r="C618" s="246" t="s">
        <v>1734</v>
      </c>
      <c r="D618" s="244" t="s">
        <v>4</v>
      </c>
      <c r="E618" s="346">
        <v>554237.30930533423</v>
      </c>
      <c r="G618" s="193"/>
    </row>
    <row r="619" spans="2:7" ht="15" customHeight="1" x14ac:dyDescent="0.2">
      <c r="B619" s="250" t="s">
        <v>280</v>
      </c>
      <c r="C619" s="251" t="s">
        <v>1735</v>
      </c>
      <c r="D619" s="244" t="s">
        <v>4</v>
      </c>
      <c r="E619" s="346">
        <v>659334.40232558211</v>
      </c>
      <c r="G619" s="193"/>
    </row>
    <row r="620" spans="2:7" ht="15" customHeight="1" x14ac:dyDescent="0.2">
      <c r="B620" s="245" t="s">
        <v>203</v>
      </c>
      <c r="C620" s="246" t="s">
        <v>1736</v>
      </c>
      <c r="D620" s="244" t="s">
        <v>3</v>
      </c>
      <c r="E620" s="346">
        <v>9300.1216619058177</v>
      </c>
      <c r="G620" s="193"/>
    </row>
    <row r="621" spans="2:7" ht="15" customHeight="1" x14ac:dyDescent="0.2">
      <c r="B621" s="245" t="s">
        <v>202</v>
      </c>
      <c r="C621" s="246" t="s">
        <v>1737</v>
      </c>
      <c r="D621" s="244" t="s">
        <v>3</v>
      </c>
      <c r="E621" s="346">
        <v>16885.151986043871</v>
      </c>
      <c r="G621" s="193"/>
    </row>
    <row r="622" spans="2:7" ht="15" customHeight="1" x14ac:dyDescent="0.2">
      <c r="B622" s="245" t="s">
        <v>208</v>
      </c>
      <c r="C622" s="246" t="s">
        <v>1738</v>
      </c>
      <c r="D622" s="244" t="s">
        <v>3</v>
      </c>
      <c r="E622" s="346">
        <v>5323.691504239132</v>
      </c>
      <c r="G622" s="193"/>
    </row>
    <row r="623" spans="2:7" ht="15" customHeight="1" x14ac:dyDescent="0.2">
      <c r="B623" s="242" t="s">
        <v>196</v>
      </c>
      <c r="C623" s="243" t="s">
        <v>1739</v>
      </c>
      <c r="D623" s="244" t="s">
        <v>4</v>
      </c>
      <c r="E623" s="346">
        <v>5193.122119022325</v>
      </c>
      <c r="G623" s="193"/>
    </row>
    <row r="624" spans="2:7" ht="15" customHeight="1" x14ac:dyDescent="0.2">
      <c r="B624" s="242" t="s">
        <v>195</v>
      </c>
      <c r="C624" s="243" t="s">
        <v>1740</v>
      </c>
      <c r="D624" s="244" t="s">
        <v>4</v>
      </c>
      <c r="E624" s="346">
        <v>4303.2831827219552</v>
      </c>
      <c r="G624" s="193"/>
    </row>
    <row r="625" spans="2:7" ht="15" customHeight="1" x14ac:dyDescent="0.2">
      <c r="B625" s="245" t="s">
        <v>207</v>
      </c>
      <c r="C625" s="246" t="s">
        <v>1741</v>
      </c>
      <c r="D625" s="244" t="s">
        <v>3</v>
      </c>
      <c r="E625" s="346">
        <v>5673.0586828080832</v>
      </c>
      <c r="G625" s="193"/>
    </row>
    <row r="626" spans="2:7" ht="15" customHeight="1" x14ac:dyDescent="0.2">
      <c r="B626" s="245" t="s">
        <v>205</v>
      </c>
      <c r="C626" s="246" t="s">
        <v>1742</v>
      </c>
      <c r="D626" s="244" t="s">
        <v>3</v>
      </c>
      <c r="E626" s="346">
        <v>7052.0697000326327</v>
      </c>
      <c r="G626" s="193"/>
    </row>
    <row r="627" spans="2:7" ht="15" customHeight="1" x14ac:dyDescent="0.2">
      <c r="B627" s="245" t="s">
        <v>199</v>
      </c>
      <c r="C627" s="246" t="s">
        <v>1743</v>
      </c>
      <c r="D627" s="244" t="s">
        <v>2</v>
      </c>
      <c r="E627" s="346">
        <v>1128.0449113166851</v>
      </c>
      <c r="G627" s="193"/>
    </row>
    <row r="628" spans="2:7" ht="15" customHeight="1" x14ac:dyDescent="0.2">
      <c r="B628" s="245" t="s">
        <v>198</v>
      </c>
      <c r="C628" s="246" t="s">
        <v>1744</v>
      </c>
      <c r="D628" s="244" t="s">
        <v>2</v>
      </c>
      <c r="E628" s="346">
        <v>2913.3481384679012</v>
      </c>
      <c r="G628" s="193"/>
    </row>
    <row r="629" spans="2:7" ht="15" customHeight="1" x14ac:dyDescent="0.2">
      <c r="B629" s="245" t="s">
        <v>188</v>
      </c>
      <c r="C629" s="246" t="s">
        <v>1745</v>
      </c>
      <c r="D629" s="244" t="s">
        <v>3</v>
      </c>
      <c r="E629" s="346">
        <v>38100.86039651421</v>
      </c>
      <c r="G629" s="193"/>
    </row>
    <row r="630" spans="2:7" ht="15" customHeight="1" x14ac:dyDescent="0.2">
      <c r="B630" s="245" t="s">
        <v>192</v>
      </c>
      <c r="C630" s="246" t="s">
        <v>1746</v>
      </c>
      <c r="D630" s="244" t="s">
        <v>3</v>
      </c>
      <c r="E630" s="346">
        <v>61173.65981705024</v>
      </c>
      <c r="G630" s="193"/>
    </row>
    <row r="631" spans="2:7" ht="15" customHeight="1" x14ac:dyDescent="0.2">
      <c r="B631" s="245" t="s">
        <v>187</v>
      </c>
      <c r="C631" s="246" t="s">
        <v>1747</v>
      </c>
      <c r="D631" s="244" t="s">
        <v>3</v>
      </c>
      <c r="E631" s="346">
        <v>31986.435652808523</v>
      </c>
      <c r="G631" s="193"/>
    </row>
    <row r="632" spans="2:7" ht="15" customHeight="1" x14ac:dyDescent="0.2">
      <c r="B632" s="245" t="s">
        <v>190</v>
      </c>
      <c r="C632" s="246" t="s">
        <v>1748</v>
      </c>
      <c r="D632" s="244" t="s">
        <v>3</v>
      </c>
      <c r="E632" s="346">
        <v>20847.091933316209</v>
      </c>
      <c r="G632" s="193"/>
    </row>
    <row r="633" spans="2:7" ht="15" customHeight="1" x14ac:dyDescent="0.2">
      <c r="B633" s="242" t="s">
        <v>186</v>
      </c>
      <c r="C633" s="243" t="s">
        <v>1749</v>
      </c>
      <c r="D633" s="244" t="s">
        <v>3</v>
      </c>
      <c r="E633" s="346">
        <v>65997.209049670331</v>
      </c>
      <c r="G633" s="193"/>
    </row>
    <row r="634" spans="2:7" ht="15" customHeight="1" x14ac:dyDescent="0.2">
      <c r="B634" s="242" t="s">
        <v>185</v>
      </c>
      <c r="C634" s="243" t="s">
        <v>1750</v>
      </c>
      <c r="D634" s="244" t="s">
        <v>3</v>
      </c>
      <c r="E634" s="346">
        <v>66503.30729488311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347">
        <v>169420.08301376595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f>SUM(E8:E636)</f>
        <v>22614961830.268993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scale="98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939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40906.020464160138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VLOOKUP($B9,IN_04_26!$B:$E,4,)</f>
        <v>344.48893786679162</v>
      </c>
      <c r="G9" s="13">
        <f>F9*E9</f>
        <v>2397.6430075528697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VLOOKUP($B10,IN_04_26!$B:$E,4,)</f>
        <v>721.43310652426362</v>
      </c>
      <c r="G10" s="13">
        <f>F10*E10</f>
        <v>2979.5187299452086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VLOOKUP($B11,IN_04_26!$B:$E,4,)</f>
        <v>318800.04359049292</v>
      </c>
      <c r="G11" s="13">
        <f>F11*E11</f>
        <v>17534.00239747711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VLOOKUP($B12,IN_04_26!$B:$E,4,)</f>
        <v>19782.932019914497</v>
      </c>
      <c r="G12" s="13">
        <f>F12*E12</f>
        <v>929.79780493598139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VLOOKUP($B14,IN_04_26!$B:$E,4,)</f>
        <v>9748.6360345454541</v>
      </c>
      <c r="G14" s="13">
        <f>F14*E14</f>
        <v>16670.167619072727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VLOOKUP($B16,IN_04_26!$B:$E,4,)</f>
        <v>232288.76775072754</v>
      </c>
      <c r="G16" s="17">
        <f>F16*E16</f>
        <v>394.8909051762368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291576.25393229193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VLOOKUP($B22,IN_04_26!$B:$E,4,)</f>
        <v>344.48893786679162</v>
      </c>
      <c r="G22" s="13">
        <f>F22*E22</f>
        <v>19842.562821127198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VLOOKUP($B23,IN_04_26!$B:$E,4,)</f>
        <v>721.43310652426362</v>
      </c>
      <c r="G23" s="13">
        <f>F23*E23</f>
        <v>24673.012243129819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VLOOKUP($B24,IN_04_26!$B:$E,4,)</f>
        <v>318800.04359049292</v>
      </c>
      <c r="G24" s="13">
        <f>F24*E24</f>
        <v>127520.01743619717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VLOOKUP($B25,IN_04_26!$B:$E,4,)</f>
        <v>19782.932019914497</v>
      </c>
      <c r="G25" s="13">
        <f>F25*E25</f>
        <v>7616.4288276670814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VLOOKUP($B27,IN_04_26!$B:$E,4,)</f>
        <v>9748.6360345454541</v>
      </c>
      <c r="G27" s="13">
        <f>F27*E27</f>
        <v>111134.45079381818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VLOOKUP($B29,IN_04_26!$B:$E,4,)</f>
        <v>232288.76775072754</v>
      </c>
      <c r="G29" s="17">
        <f>F29*E29</f>
        <v>789.7818103524736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316659.64762903296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VLOOKUP($B35,IN_04_26!$B:$E,4,)</f>
        <v>344.48893786679162</v>
      </c>
      <c r="G35" s="13">
        <f>F35*E35</f>
        <v>19842.562821127198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VLOOKUP($B36,IN_04_26!$B:$E,4,)</f>
        <v>721.43310652426362</v>
      </c>
      <c r="G36" s="13">
        <f>F36*E36</f>
        <v>27919.461222489004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VLOOKUP($B37,IN_04_26!$B:$E,4,)</f>
        <v>318800.04359049292</v>
      </c>
      <c r="G37" s="13">
        <f>F37*E37</f>
        <v>127520.01743619717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VLOOKUP($B38,IN_04_26!$B:$E,4,)</f>
        <v>19782.932019914497</v>
      </c>
      <c r="G38" s="13">
        <f>F38*E38</f>
        <v>7616.4288276670814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VLOOKUP($B40,IN_04_26!$B:$E,4,)</f>
        <v>9748.6360345454541</v>
      </c>
      <c r="G40" s="13">
        <f>F40*E40</f>
        <v>132971.39551120001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VLOOKUP($B42,IN_04_26!$B:$E,4,)</f>
        <v>232288.76775072754</v>
      </c>
      <c r="G42" s="17">
        <f>F42*E42</f>
        <v>789.7818103524736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26060.145293730457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VLOOKUP($B48,IN_04_26!$B:$E,4,)</f>
        <v>4791.4518335079429</v>
      </c>
      <c r="G48" s="13">
        <f>F48*E48</f>
        <v>1437.4355500523827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VLOOKUP($B49,IN_04_26!$B:$E,4,)</f>
        <v>344.48893786679162</v>
      </c>
      <c r="G49" s="13">
        <f>F49*E49</f>
        <v>716.53699076292662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VLOOKUP($B50,IN_04_26!$B:$E,4,)</f>
        <v>721.43310652426362</v>
      </c>
      <c r="G50" s="13">
        <f>F50*E50</f>
        <v>1666.510476071049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VLOOKUP($B51,IN_04_26!$B:$E,4,)</f>
        <v>648.6291620490872</v>
      </c>
      <c r="G51" s="13">
        <f>F51*E51</f>
        <v>11026.695754834482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VLOOKUP($B52,IN_04_26!$B:$E,4,)</f>
        <v>19782.932019914497</v>
      </c>
      <c r="G52" s="13">
        <f>F52*E52</f>
        <v>257.17811625888845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VLOOKUP($B54,IN_04_26!$B:$E,4,)</f>
        <v>9748.6360345454541</v>
      </c>
      <c r="G54" s="13">
        <f>F54*E54</f>
        <v>10723.499638000001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VLOOKUP($B56,IN_04_26!$B:$E,4,)</f>
        <v>232288.76775072754</v>
      </c>
      <c r="G56" s="17">
        <f>F56*E56</f>
        <v>232.28876775072754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31474.33464773581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VLOOKUP($B62,IN_04_26!$B:$E,4,)</f>
        <v>344.48893786679162</v>
      </c>
      <c r="G62" s="13">
        <f>F62*E62</f>
        <v>995.57303043502782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VLOOKUP($B63,IN_04_26!$B:$E,4,)</f>
        <v>721.43310652426362</v>
      </c>
      <c r="G63" s="13">
        <f>F63*E63</f>
        <v>2380.7292515300696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VLOOKUP($B64,IN_04_26!$B:$E,4,)</f>
        <v>836.06263877234608</v>
      </c>
      <c r="G64" s="13">
        <f>F64*E64</f>
        <v>14213.064859129883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VLOOKUP($B65,IN_04_26!$B:$E,4,)</f>
        <v>19782.932019914497</v>
      </c>
      <c r="G65" s="13">
        <f>F65*E65</f>
        <v>375.87570837837541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VLOOKUP($B67,IN_04_26!$B:$E,4,)</f>
        <v>9748.6360345454541</v>
      </c>
      <c r="G67" s="13">
        <f>F67*E67</f>
        <v>13160.658646636364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VLOOKUP($B69,IN_04_26!$B:$E,4,)</f>
        <v>232288.76775072754</v>
      </c>
      <c r="G69" s="17">
        <f>F69*E69</f>
        <v>348.43315162609133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39024.543427165117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VLOOKUP($B75,IN_04_26!$B:$E,4,)</f>
        <v>344.48893786679162</v>
      </c>
      <c r="G75" s="13">
        <f>F75*E75</f>
        <v>1446.8535390405248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VLOOKUP($B76,IN_04_26!$B:$E,4,)</f>
        <v>721.43310652426362</v>
      </c>
      <c r="G76" s="13">
        <f>F76*E76</f>
        <v>1731.4394556582326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VLOOKUP($B77,IN_04_26!$B:$E,4,)</f>
        <v>1189.6811576828843</v>
      </c>
      <c r="G77" s="13">
        <f>F77*E77</f>
        <v>20224.579680609033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VLOOKUP($B78,IN_04_26!$B:$E,4,)</f>
        <v>19782.932019914497</v>
      </c>
      <c r="G78" s="13">
        <f>F78*E78</f>
        <v>534.13916453769139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VLOOKUP($B80,IN_04_26!$B:$E,4,)</f>
        <v>9748.6360345454541</v>
      </c>
      <c r="G80" s="13">
        <f>F80*E80</f>
        <v>14622.954051818182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VLOOKUP($B82,IN_04_26!$B:$E,4,)</f>
        <v>232288.76775072754</v>
      </c>
      <c r="G82" s="17">
        <f>F82*E82</f>
        <v>464.57753550145509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37354.66677832495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VLOOKUP($B88,IN_04_26!$B:$E,4,)</f>
        <v>344.48893786679162</v>
      </c>
      <c r="G88" s="13">
        <f>F88*E88</f>
        <v>1446.8535390405248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VLOOKUP($B89,IN_04_26!$B:$E,4,)</f>
        <v>721.43310652426362</v>
      </c>
      <c r="G89" s="13">
        <f>F89*E89</f>
        <v>1731.4394556582326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VLOOKUP($B90,IN_04_26!$B:$E,4,)</f>
        <v>1546.2252526474058</v>
      </c>
      <c r="G90" s="13">
        <f>F90*E90</f>
        <v>18554.70303176887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VLOOKUP($B91,IN_04_26!$B:$E,4,)</f>
        <v>19782.932019914497</v>
      </c>
      <c r="G91" s="13">
        <f>F91*E91</f>
        <v>534.13916453769139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VLOOKUP($B93,IN_04_26!$B:$E,4,)</f>
        <v>9748.6360345454541</v>
      </c>
      <c r="G93" s="13">
        <f>F93*E93</f>
        <v>14622.954051818182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VLOOKUP($B95,IN_04_26!$B:$E,4,)</f>
        <v>232288.76775072754</v>
      </c>
      <c r="G95" s="17">
        <f>F95*E95</f>
        <v>464.57753550145509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51628.401526703179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VLOOKUP($B101,IN_04_26!$B:$E,4,)</f>
        <v>344.48893786679162</v>
      </c>
      <c r="G101" s="13">
        <f>F101*E101</f>
        <v>694.14520980158511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VLOOKUP($B102,IN_04_26!$B:$E,4,)</f>
        <v>721.43310652426362</v>
      </c>
      <c r="G102" s="13">
        <f>F102*E102</f>
        <v>1672.2819409232432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VLOOKUP($B103,IN_04_26!$B:$E,4,)</f>
        <v>2223.0060052219692</v>
      </c>
      <c r="G103" s="13">
        <f>F103*E103</f>
        <v>28899.078067885599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VLOOKUP($B104,IN_04_26!$B:$E,4,)</f>
        <v>19782.932019914497</v>
      </c>
      <c r="G104" s="13">
        <f>F104*E104</f>
        <v>257.17811625888845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VLOOKUP($B106,IN_04_26!$B:$E,4,)</f>
        <v>9748.6360345454541</v>
      </c>
      <c r="G106" s="13">
        <f>F106*E106</f>
        <v>13648.090448363635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VLOOKUP($B108,IN_04_26!$B:$E,4,)</f>
        <v>232288.76775072754</v>
      </c>
      <c r="G108" s="17">
        <f>F108*E108</f>
        <v>6457.6277434702251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361487.4924155887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VLOOKUP($B114,IN_04_26!$B:$E,4,)</f>
        <v>344.48893786679162</v>
      </c>
      <c r="G114" s="13">
        <f>F114*E114</f>
        <v>19842.562821127198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VLOOKUP($B115,IN_04_26!$B:$E,4,)</f>
        <v>721.43310652426362</v>
      </c>
      <c r="G115" s="13">
        <f>F115*E115</f>
        <v>42708.839906236411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VLOOKUP($B116,IN_04_26!$B:$E,4,)</f>
        <v>4791.4518335079429</v>
      </c>
      <c r="G116" s="13">
        <f>F116*E116</f>
        <v>10541.194033717475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VLOOKUP($B117,IN_04_26!$B:$E,4,)</f>
        <v>318800.04359049292</v>
      </c>
      <c r="G117" s="13">
        <f>F117*E117</f>
        <v>127520.01743619717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VLOOKUP($B118,IN_04_26!$B:$E,4,)</f>
        <v>19782.932019914497</v>
      </c>
      <c r="G118" s="13">
        <f>F118*E118</f>
        <v>7616.4288276670814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VLOOKUP($B120,IN_04_26!$B:$E,4,)</f>
        <v>9748.6360345454541</v>
      </c>
      <c r="G120" s="13">
        <f>F120*E120</f>
        <v>152468.6675802909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VLOOKUP($B122,IN_04_26!$B:$E,4,)</f>
        <v>232288.76775072754</v>
      </c>
      <c r="G122" s="17">
        <f>F122*E122</f>
        <v>789.7818103524736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370663.15537506447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VLOOKUP($B128,IN_04_26!$B:$E,4,)</f>
        <v>12552.798774111769</v>
      </c>
      <c r="G128" s="13">
        <f t="shared" ref="G128:G134" si="0">F128*E128</f>
        <v>7079.7785085990372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VLOOKUP($B129,IN_04_26!$B:$E,4,)</f>
        <v>53740.626945557247</v>
      </c>
      <c r="G129" s="13">
        <f t="shared" si="0"/>
        <v>2095.8844508767324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VLOOKUP($B130,IN_04_26!$B:$E,4,)</f>
        <v>344.48893786679162</v>
      </c>
      <c r="G130" s="13">
        <f t="shared" si="0"/>
        <v>19842.562821127198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VLOOKUP($B131,IN_04_26!$B:$E,4,)</f>
        <v>721.43310652426362</v>
      </c>
      <c r="G131" s="13">
        <f t="shared" si="0"/>
        <v>42708.839906236411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VLOOKUP($B132,IN_04_26!$B:$E,4,)</f>
        <v>4791.4518335079429</v>
      </c>
      <c r="G132" s="13">
        <f t="shared" si="0"/>
        <v>10541.194033717475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VLOOKUP($B133,IN_04_26!$B:$E,4,)</f>
        <v>318800.04359049292</v>
      </c>
      <c r="G133" s="13">
        <f t="shared" si="0"/>
        <v>127520.01743619717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VLOOKUP($B134,IN_04_26!$B:$E,4,)</f>
        <v>19782.932019914497</v>
      </c>
      <c r="G134" s="13">
        <f t="shared" si="0"/>
        <v>7616.4288276670814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VLOOKUP($B136,IN_04_26!$B:$E,4,)</f>
        <v>9748.6360345454541</v>
      </c>
      <c r="G136" s="13">
        <f>F136*E136</f>
        <v>152468.6675802909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VLOOKUP($B138,IN_04_26!$B:$E,4,)</f>
        <v>232288.76775072754</v>
      </c>
      <c r="G138" s="17">
        <f>F138*E138</f>
        <v>789.7818103524736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959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15776.922806322424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VLOOKUP($B9,IN_04_26!$B:$E,4,)</f>
        <v>721.43310652426362</v>
      </c>
      <c r="G9" s="13">
        <f>F9*E9</f>
        <v>7214.3310652426362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VLOOKUP($B10,IN_04_26!$B:$E,4,)</f>
        <v>361.97974669638143</v>
      </c>
      <c r="G10" s="13">
        <f>F10*E10</f>
        <v>380.0787340312005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VLOOKUP($B11,IN_04_26!$B:$E,4,)</f>
        <v>1981.861143141716</v>
      </c>
      <c r="G11" s="13">
        <f>F11*E11</f>
        <v>495.46528578542899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VLOOKUP($B12,IN_04_26!$B:$E,4,)</f>
        <v>19782.932019914497</v>
      </c>
      <c r="G12" s="13">
        <f>F12*E12</f>
        <v>395.65864039828995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VLOOKUP($B13,IN_04_26!$B:$E,4,)</f>
        <v>3723.7896190257698</v>
      </c>
      <c r="G13" s="13">
        <f>F13*E13</f>
        <v>930.94740475644244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VLOOKUP($B15,IN_04_26!$B:$E,4,)</f>
        <v>9748.6360345454541</v>
      </c>
      <c r="G15" s="13">
        <f>F15*E15</f>
        <v>5556.722539690908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VLOOKUP($B17,IN_04_26!$B:$E,4,)</f>
        <v>232288.76775072754</v>
      </c>
      <c r="G17" s="17">
        <f>F17*E17</f>
        <v>803.71913641751723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4"/>
  <sheetViews>
    <sheetView topLeftCell="B1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962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28536.725365942319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VLOOKUP($B9,IN_04_26!$B:$E,4,)</f>
        <v>344.48893786679162</v>
      </c>
      <c r="G9" s="13">
        <f>F9*E9</f>
        <v>1067.915707387054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VLOOKUP($B10,IN_04_26!$B:$E,4,)</f>
        <v>721.43310652426362</v>
      </c>
      <c r="G10" s="13">
        <f>F10*E10</f>
        <v>3498.9505666426785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VLOOKUP($B11,IN_04_26!$B:$E,4,)</f>
        <v>1981.861143141716</v>
      </c>
      <c r="G11" s="13">
        <f>F11*E11</f>
        <v>257.64194860842309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VLOOKUP($B12,IN_04_26!$B:$E,4,)</f>
        <v>19782.932019914497</v>
      </c>
      <c r="G12" s="13">
        <f>F12*E12</f>
        <v>593.48796059743484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VLOOKUP($B14,IN_04_26!$B:$E,4,)</f>
        <v>9748.6360345454541</v>
      </c>
      <c r="G14" s="13">
        <f>F14*E14</f>
        <v>22421.862879454544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VLOOKUP($B16,IN_04_26!$B:$E,4,)</f>
        <v>232288.76775072754</v>
      </c>
      <c r="G16" s="17">
        <f>F16*E16</f>
        <v>696.86630325218266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15369.611237334218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VLOOKUP($B22,IN_04_26!$B:$E,4,)</f>
        <v>344.48893786679162</v>
      </c>
      <c r="G22" s="13">
        <f>F22*E22</f>
        <v>1067.915707387054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VLOOKUP($B23,IN_04_26!$B:$E,4,)</f>
        <v>721.43310652426362</v>
      </c>
      <c r="G23" s="13">
        <f>F23*E23</f>
        <v>1226.436281091248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VLOOKUP($B24,IN_04_26!$B:$E,4,)</f>
        <v>19782.932019914497</v>
      </c>
      <c r="G24" s="13">
        <f>F24*E24</f>
        <v>494.57330049786242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VLOOKUP($B26,IN_04_26!$B:$E,4,)</f>
        <v>9748.6360345454541</v>
      </c>
      <c r="G26" s="13">
        <f>F26*E26</f>
        <v>12185.795043181817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VLOOKUP($B28,IN_04_26!$B:$E,4,)</f>
        <v>232288.76775072754</v>
      </c>
      <c r="G28" s="17">
        <f>F28*E28</f>
        <v>394.8909051762368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15789.107239034767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VLOOKUP($B34,IN_04_26!$B:$E,4,)</f>
        <v>344.48893786679162</v>
      </c>
      <c r="G34" s="13">
        <f>F34*E34</f>
        <v>826.77345088029983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VLOOKUP($B35,IN_04_26!$B:$E,4,)</f>
        <v>721.43310652426362</v>
      </c>
      <c r="G35" s="13">
        <f>F35*E35</f>
        <v>3174.3056687067601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VLOOKUP($B36,IN_04_26!$B:$E,4,)</f>
        <v>1981.861143141716</v>
      </c>
      <c r="G36" s="13">
        <f>F36*E36</f>
        <v>257.64194860842309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VLOOKUP($B37,IN_04_26!$B:$E,4,)</f>
        <v>19782.932019914497</v>
      </c>
      <c r="G37" s="13">
        <f>F37*E37</f>
        <v>435.22450443811891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VLOOKUP($B39,IN_04_26!$B:$E,4,)</f>
        <v>9748.6360345454541</v>
      </c>
      <c r="G39" s="13">
        <f>F39*E39</f>
        <v>10723.499638000001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VLOOKUP($B41,IN_04_26!$B:$E,4,)</f>
        <v>232288.76775072754</v>
      </c>
      <c r="G41" s="17">
        <f>F41*E41</f>
        <v>371.66202840116409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38216.26773268688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VLOOKUP($B47,IN_04_26!$B:$E,4,)</f>
        <v>344.48893786679162</v>
      </c>
      <c r="G47" s="13">
        <f>F47*E47</f>
        <v>378.93783165347082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VLOOKUP($B48,IN_04_26!$B:$E,4,)</f>
        <v>721.43310652426362</v>
      </c>
      <c r="G48" s="13">
        <f>F48*E48</f>
        <v>2885.7324260970545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VLOOKUP($B49,IN_04_26!$B:$E,4,)</f>
        <v>19782.932019914497</v>
      </c>
      <c r="G49" s="13">
        <f>F49*E49</f>
        <v>118.69759211948698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VLOOKUP($B50,IN_04_26!$B:$E,4,)</f>
        <v>1219.4576964657147</v>
      </c>
      <c r="G50" s="13">
        <f>F50*E50</f>
        <v>21950.238536382865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VLOOKUP($B52,IN_04_26!$B:$E,4,)</f>
        <v>9748.6360345454541</v>
      </c>
      <c r="G52" s="13">
        <f>F52*E52</f>
        <v>12185.795043181817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VLOOKUP($B54,IN_04_26!$B:$E,4,)</f>
        <v>232288.76775072754</v>
      </c>
      <c r="G54" s="17">
        <f>F54*E54</f>
        <v>696.86630325218266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1"/>
  <sheetViews>
    <sheetView topLeftCell="B1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971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17686.110760598895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VLOOKUP($B9,IN_04_26!$B:$E,4,)</f>
        <v>344.48893786679162</v>
      </c>
      <c r="G9" s="13">
        <f>F9*E9</f>
        <v>2411.4225650675412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VLOOKUP($B10,IN_04_26!$B:$E,4,)</f>
        <v>721.43310652426362</v>
      </c>
      <c r="G10" s="13">
        <f>F10*E10</f>
        <v>2957.8757367494804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VLOOKUP($B11,IN_04_26!$B:$E,4,)</f>
        <v>30424.08109064764</v>
      </c>
      <c r="G11" s="13">
        <f>F11*E11</f>
        <v>4563.6121635971458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VLOOKUP($B13,IN_04_26!$B:$E,4,)</f>
        <v>9748.6360345454541</v>
      </c>
      <c r="G13" s="13">
        <f>F13*E13</f>
        <v>6824.0452241818175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VLOOKUP($B15,IN_04_26!$B:$E,4,)</f>
        <v>232288.76775072754</v>
      </c>
      <c r="G15" s="17">
        <f>F15*E15</f>
        <v>929.15507100291018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8345.8127061515443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VLOOKUP($B21,IN_04_26!$B:$E,4,)</f>
        <v>344.48893786679162</v>
      </c>
      <c r="G21" s="13">
        <f>F21*E21</f>
        <v>1205.7112825337706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VLOOKUP($B22,IN_04_26!$B:$E,4,)</f>
        <v>721.43310652426362</v>
      </c>
      <c r="G22" s="13">
        <f>F22*E22</f>
        <v>1478.9378683747402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VLOOKUP($B23,IN_04_26!$B:$E,4,)</f>
        <v>30424.08109064764</v>
      </c>
      <c r="G23" s="13">
        <f>F23*E23</f>
        <v>1064.8428381726676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VLOOKUP($B25,IN_04_26!$B:$E,4,)</f>
        <v>9748.6360345454541</v>
      </c>
      <c r="G25" s="13">
        <f>F25*E25</f>
        <v>3899.4544138181818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VLOOKUP($B27,IN_04_26!$B:$E,4,)</f>
        <v>232288.76775072754</v>
      </c>
      <c r="G27" s="17">
        <f>F27*E27</f>
        <v>696.86630325218266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56264.265893224809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VLOOKUP($B33,IN_04_26!$B:$E,4,)</f>
        <v>344.48893786679162</v>
      </c>
      <c r="G33" s="13">
        <f>F33*E33</f>
        <v>1722.4446893339582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VLOOKUP($B34,IN_04_26!$B:$E,4,)</f>
        <v>721.43310652426362</v>
      </c>
      <c r="G34" s="13">
        <f>F34*E34</f>
        <v>4213.1693421016998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VLOOKUP($B35,IN_04_26!$B:$E,4,)</f>
        <v>19782.932019914497</v>
      </c>
      <c r="G35" s="13">
        <f>F35*E35</f>
        <v>593.48796059743484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VLOOKUP($B36,IN_04_26!$B:$E,4,)</f>
        <v>16885.151986043871</v>
      </c>
      <c r="G36" s="13">
        <f>F36*E36</f>
        <v>21275.291502415279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VLOOKUP($B38,IN_04_26!$B:$E,4,)</f>
        <v>9748.6360345454541</v>
      </c>
      <c r="G38" s="13">
        <f>F38*E38</f>
        <v>24371.590086363634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VLOOKUP($B40,IN_04_26!$B:$E,4,)</f>
        <v>232288.76775072754</v>
      </c>
      <c r="G40" s="17">
        <f>F40*E40</f>
        <v>4088.2823124128049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37493.935845440348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VLOOKUP($B46,IN_04_26!$B:$E,4,)</f>
        <v>344.48893786679162</v>
      </c>
      <c r="G46" s="13">
        <f>F46*E46</f>
        <v>1722.4446893339582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VLOOKUP($B47,IN_04_26!$B:$E,4,)</f>
        <v>721.43310652426362</v>
      </c>
      <c r="G47" s="13">
        <f>F47*E47</f>
        <v>3607.1655326213181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VLOOKUP($B48,IN_04_26!$B:$E,4,)</f>
        <v>19782.932019914497</v>
      </c>
      <c r="G48" s="13">
        <f>F48*E48</f>
        <v>593.48796059743484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VLOOKUP($B49,IN_04_26!$B:$E,4,)</f>
        <v>9300.1216619058177</v>
      </c>
      <c r="G49" s="13">
        <f>F49*E49</f>
        <v>11811.154510620388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VLOOKUP($B51,IN_04_26!$B:$E,4,)</f>
        <v>9748.6360345454541</v>
      </c>
      <c r="G51" s="13">
        <f>F51*E51</f>
        <v>16572.681258727273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VLOOKUP($B53,IN_04_26!$B:$E,4,)</f>
        <v>232288.76775072754</v>
      </c>
      <c r="G53" s="17">
        <f>F53*E53</f>
        <v>3187.0018935399817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21154.118643547321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VLOOKUP($B57,IN_04_26!$B:$E,4,)</f>
        <v>402.50488871063015</v>
      </c>
      <c r="G57" s="13">
        <f>F57*E57</f>
        <v>1408.7671104872056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VLOOKUP($B58,IN_04_26!$B:$E,4,)</f>
        <v>15646.333608202955</v>
      </c>
      <c r="G58" s="13">
        <f>F58*E58</f>
        <v>156.46333608202954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VLOOKUP($B59,IN_04_26!$B:$E,4,)</f>
        <v>7052.0697000326327</v>
      </c>
      <c r="G59" s="13">
        <f>F59*E59</f>
        <v>7898.318064036549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VLOOKUP($B61,IN_04_26!$B:$E,4,)</f>
        <v>9748.6360345454541</v>
      </c>
      <c r="G61" s="13">
        <f>F61*E61</f>
        <v>9748.6360345454541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VLOOKUP($B63,IN_04_26!$B:$E,4,)</f>
        <v>232288.76775072754</v>
      </c>
      <c r="G63" s="17">
        <f>F63*E63</f>
        <v>1941.9340983960822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37810.740662960408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VLOOKUP($B69,IN_04_26!$B:$E,4,)</f>
        <v>402.50488871063015</v>
      </c>
      <c r="G69" s="13">
        <f>F69*E69</f>
        <v>1408.7671104872056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VLOOKUP($B70,IN_04_26!$B:$E,4,)</f>
        <v>721.43310652426362</v>
      </c>
      <c r="G70" s="13">
        <f>F70*E70</f>
        <v>10821.496597863954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VLOOKUP($B71,IN_04_26!$B:$E,4,)</f>
        <v>15646.333608202955</v>
      </c>
      <c r="G71" s="13">
        <f>F71*E71</f>
        <v>156.46333608202954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VLOOKUP($B72,IN_04_26!$B:$E,4,)</f>
        <v>19782.932019914497</v>
      </c>
      <c r="G72" s="13">
        <f>F72*E72</f>
        <v>593.48796059743484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VLOOKUP($B73,IN_04_26!$B:$E,4,)</f>
        <v>5673.0586828080832</v>
      </c>
      <c r="G73" s="13">
        <f>F73*E73</f>
        <v>6353.8257247450538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VLOOKUP($B75,IN_04_26!$B:$E,4,)</f>
        <v>9748.6360345454541</v>
      </c>
      <c r="G75" s="13">
        <f>F75*E75</f>
        <v>17547.544862181818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VLOOKUP($B77,IN_04_26!$B:$E,4,)</f>
        <v>232288.76775072754</v>
      </c>
      <c r="G77" s="17">
        <f>F77*E77</f>
        <v>929.15507100291018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24239.94832350696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VLOOKUP($B83,IN_04_26!$B:$E,4,)</f>
        <v>721.43310652426362</v>
      </c>
      <c r="G83" s="13">
        <f>F83*E83</f>
        <v>10821.496597863954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VLOOKUP($B84,IN_04_26!$B:$E,4,)</f>
        <v>19782.932019914497</v>
      </c>
      <c r="G84" s="13">
        <f>F84*E84</f>
        <v>593.48796059743484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VLOOKUP($B86,IN_04_26!$B:$E,4,)</f>
        <v>9748.6360345454541</v>
      </c>
      <c r="G86" s="13">
        <f>F86*E86</f>
        <v>11698.363241454545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VLOOKUP($B88,IN_04_26!$B:$E,4,)</f>
        <v>232288.76775072754</v>
      </c>
      <c r="G88" s="17">
        <f>F88*E88</f>
        <v>1126.6005235910286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33696.472314660139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VLOOKUP($B94,IN_04_26!$B:$E,4,)</f>
        <v>721.43310652426362</v>
      </c>
      <c r="G94" s="13">
        <f>F94*E94</f>
        <v>16881.534692667767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VLOOKUP($B95,IN_04_26!$B:$E,4,)</f>
        <v>30424.08109064764</v>
      </c>
      <c r="G95" s="13">
        <f>F95*E95</f>
        <v>3955.1305417841932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VLOOKUP($B97,IN_04_26!$B:$E,4,)</f>
        <v>9748.6360345454541</v>
      </c>
      <c r="G97" s="13">
        <f>F97*E97</f>
        <v>11698.363241454545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VLOOKUP($B99,IN_04_26!$B:$E,4,)</f>
        <v>232288.76775072754</v>
      </c>
      <c r="G99" s="17">
        <f>F99*E99</f>
        <v>1161.4438387536377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67742.807567684082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VLOOKUP($B105,IN_04_26!$B:$E,4,)</f>
        <v>721.43310652426362</v>
      </c>
      <c r="G105" s="13">
        <f>F105*E105</f>
        <v>36576.65850078017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VLOOKUP($B106,IN_04_26!$B:$E,4,)</f>
        <v>30424.08109064764</v>
      </c>
      <c r="G106" s="13">
        <f>F106*E106</f>
        <v>5932.6958126762902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VLOOKUP($B107,IN_04_26!$B:$E,4,)</f>
        <v>8067.7867761721127</v>
      </c>
      <c r="G107" s="13">
        <f>F107*E107</f>
        <v>9681.3441314065349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VLOOKUP($B109,IN_04_26!$B:$E,4,)</f>
        <v>9748.6360345454541</v>
      </c>
      <c r="G109" s="13">
        <f>F109*E109</f>
        <v>14622.954051818182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VLOOKUP($B111,IN_04_26!$B:$E,4,)</f>
        <v>232288.76775072754</v>
      </c>
      <c r="G111" s="17">
        <f>F111*E111</f>
        <v>929.15507100291018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2"/>
  <sheetViews>
    <sheetView topLeftCell="B1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990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143314.31904325835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VLOOKUP($B9,IN_04_26!$B:$E,4,)</f>
        <v>9672.0874254888149</v>
      </c>
      <c r="G9" s="13">
        <f t="shared" ref="G9:G14" si="0">F9*E9</f>
        <v>10639.296168037697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VLOOKUP($B10,IN_04_26!$B:$E,4,)</f>
        <v>6469.4077126026496</v>
      </c>
      <c r="G10" s="13">
        <f t="shared" si="0"/>
        <v>1940.8223137807947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VLOOKUP($B11,IN_04_26!$B:$E,4,)</f>
        <v>18438.400772693076</v>
      </c>
      <c r="G11" s="13">
        <f t="shared" si="0"/>
        <v>22126.080927231691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VLOOKUP($B12,IN_04_26!$B:$E,4,)</f>
        <v>2913.3481384679012</v>
      </c>
      <c r="G12" s="13">
        <f t="shared" si="0"/>
        <v>40786.87393855062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VLOOKUP($B13,IN_04_26!$B:$E,4,)</f>
        <v>11130.324457448945</v>
      </c>
      <c r="G13" s="13">
        <f t="shared" si="0"/>
        <v>16695.486686173419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VLOOKUP($B14,IN_04_26!$B:$E,4,)</f>
        <v>919.31724799919743</v>
      </c>
      <c r="G14" s="13">
        <f t="shared" si="0"/>
        <v>1654.7710463985554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VLOOKUP($B16,IN_04_26!$B:$E,4,)</f>
        <v>9748.6360345454541</v>
      </c>
      <c r="G16" s="13">
        <f>F16*E16</f>
        <v>48743.180172727269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VLOOKUP($B18,IN_04_26!$B:$E,4,)</f>
        <v>145561.55807165941</v>
      </c>
      <c r="G18" s="17">
        <f>F18*E18</f>
        <v>727.8077903582971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88882.286517308021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VLOOKUP($B24,IN_04_26!$B:$E,4,)</f>
        <v>7621.4161177584365</v>
      </c>
      <c r="G24" s="13">
        <f t="shared" ref="G24:G30" si="1">F24*E24</f>
        <v>8383.557729534281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VLOOKUP($B25,IN_04_26!$B:$E,4,)</f>
        <v>12552.798774111769</v>
      </c>
      <c r="G25" s="13">
        <f t="shared" si="1"/>
        <v>13808.078651522947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VLOOKUP($B26,IN_04_26!$B:$E,4,)</f>
        <v>721.43310652426362</v>
      </c>
      <c r="G26" s="13">
        <f t="shared" si="1"/>
        <v>1082.1496597863954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VLOOKUP($B27,IN_04_26!$B:$E,4,)</f>
        <v>344.48893786679162</v>
      </c>
      <c r="G27" s="13">
        <f t="shared" si="1"/>
        <v>1756.8935831206372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VLOOKUP($B28,IN_04_26!$B:$E,4,)</f>
        <v>19782.932019914497</v>
      </c>
      <c r="G28" s="13">
        <f t="shared" si="1"/>
        <v>890.23194089615231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VLOOKUP($B29,IN_04_26!$B:$E,4,)</f>
        <v>2579.9243253067693</v>
      </c>
      <c r="G29" s="13">
        <f t="shared" si="1"/>
        <v>257.99243253067692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VLOOKUP($B30,IN_04_26!$B:$E,4,)</f>
        <v>2913.3481384679012</v>
      </c>
      <c r="G30" s="13">
        <f t="shared" si="1"/>
        <v>43700.222077018516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VLOOKUP($B32,IN_04_26!$B:$E,4,)</f>
        <v>9748.6360345454541</v>
      </c>
      <c r="G32" s="13">
        <f>F32*E32</f>
        <v>17547.544862181818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VLOOKUP($B34,IN_04_26!$B:$E,4,)</f>
        <v>145561.55807165941</v>
      </c>
      <c r="G34" s="17">
        <f>F34*E34</f>
        <v>1455.6155807165942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81608.786014103869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VLOOKUP($B40,IN_04_26!$B:$E,4,)</f>
        <v>4216.1076623472263</v>
      </c>
      <c r="G40" s="13">
        <f>F40*E40</f>
        <v>25296.64597408336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VLOOKUP($B41,IN_04_26!$B:$E,4,)</f>
        <v>35083.036103654173</v>
      </c>
      <c r="G41" s="13">
        <f>F41*E41</f>
        <v>25610.616355667546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VLOOKUP($B43,IN_04_26!$B:$E,4,)</f>
        <v>9748.6360345454541</v>
      </c>
      <c r="G43" s="13">
        <f>F43*E43</f>
        <v>29245.908103636364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VLOOKUP($B45,IN_04_26!$B:$E,4,)</f>
        <v>145561.55807165941</v>
      </c>
      <c r="G45" s="17">
        <f>F45*E45</f>
        <v>1455.6155807165942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80181.451783937082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VLOOKUP($B51,IN_04_26!$B:$E,4,)</f>
        <v>4216.1076623472263</v>
      </c>
      <c r="G51" s="13">
        <f>F51*E51</f>
        <v>25296.64597408336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VLOOKUP($B52,IN_04_26!$B:$E,4,)</f>
        <v>53740.626945557247</v>
      </c>
      <c r="G52" s="13">
        <f>F52*E52</f>
        <v>24183.282125500762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VLOOKUP($B54,IN_04_26!$B:$E,4,)</f>
        <v>9748.6360345454541</v>
      </c>
      <c r="G54" s="13">
        <f>F54*E54</f>
        <v>29245.908103636364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VLOOKUP($B56,IN_04_26!$B:$E,4,)</f>
        <v>145561.55807165941</v>
      </c>
      <c r="G56" s="17">
        <f>F56*E56</f>
        <v>1455.6155807165942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68058.69547997597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VLOOKUP($B62,IN_04_26!$B:$E,4,)</f>
        <v>3595.1720761597439</v>
      </c>
      <c r="G62" s="13">
        <f>F62*E62</f>
        <v>3954.6892837757186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VLOOKUP($B63,IN_04_26!$B:$E,4,)</f>
        <v>53740.626945557247</v>
      </c>
      <c r="G63" s="13">
        <f>F63*E63</f>
        <v>24183.282125500762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VLOOKUP($B64,IN_04_26!$B:$E,4,)</f>
        <v>18438.400772693076</v>
      </c>
      <c r="G64" s="13">
        <f>F64*E64</f>
        <v>9219.2003863465379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VLOOKUP($B66,IN_04_26!$B:$E,4,)</f>
        <v>9748.6360345454541</v>
      </c>
      <c r="G66" s="13">
        <f>F66*E66</f>
        <v>29245.908103636364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VLOOKUP($B68,IN_04_26!$B:$E,4,)</f>
        <v>145561.55807165941</v>
      </c>
      <c r="G68" s="17">
        <f>F68*E68</f>
        <v>1455.6155807165942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219837.16125017111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VLOOKUP($B74,IN_04_26!$B:$E,4,)</f>
        <v>721.43310652426362</v>
      </c>
      <c r="G74" s="13">
        <f t="shared" ref="G74:G81" si="2">F74*E74</f>
        <v>8657.1972782911635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VLOOKUP($B75,IN_04_26!$B:$E,4,)</f>
        <v>344.48893786679162</v>
      </c>
      <c r="G75" s="13">
        <f t="shared" si="2"/>
        <v>2755.9115029343329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VLOOKUP($B76,IN_04_26!$B:$E,4,)</f>
        <v>7621.4161177584365</v>
      </c>
      <c r="G76" s="13">
        <f t="shared" si="2"/>
        <v>8383.557729534281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VLOOKUP($B77,IN_04_26!$B:$E,4,)</f>
        <v>2579.9243253067693</v>
      </c>
      <c r="G77" s="13">
        <f t="shared" si="2"/>
        <v>1031.9697301227077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VLOOKUP($B78,IN_04_26!$B:$E,4,)</f>
        <v>12552.798774111769</v>
      </c>
      <c r="G78" s="13">
        <f t="shared" si="2"/>
        <v>13180.438712817358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VLOOKUP($B79,IN_04_26!$B:$E,4,)</f>
        <v>30424.08109064764</v>
      </c>
      <c r="G79" s="13">
        <f t="shared" si="2"/>
        <v>3955.1305417841932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VLOOKUP($B80,IN_04_26!$B:$E,4,)</f>
        <v>19782.932019914497</v>
      </c>
      <c r="G80" s="13">
        <f t="shared" si="2"/>
        <v>494.57330049786242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VLOOKUP($B81,IN_04_26!$B:$E,4,)</f>
        <v>5323.691504239132</v>
      </c>
      <c r="G81" s="13">
        <f t="shared" si="2"/>
        <v>133092.28760597829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VLOOKUP($B83,IN_04_26!$B:$E,4,)</f>
        <v>9748.6360345454541</v>
      </c>
      <c r="G83" s="13">
        <f>F83*E83</f>
        <v>38994.544138181816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VLOOKUP($B85,IN_04_26!$B:$E,4,)</f>
        <v>232288.76775072754</v>
      </c>
      <c r="G85" s="17">
        <f>F85*E85</f>
        <v>9291.5507100291015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107407.23804022619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VLOOKUP($B91,IN_04_26!$B:$E,4,)</f>
        <v>721.43310652426362</v>
      </c>
      <c r="G91" s="13">
        <f t="shared" ref="G91:G97" si="3">F91*E91</f>
        <v>18035.827663106589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VLOOKUP($B92,IN_04_26!$B:$E,4,)</f>
        <v>4791.4518335079429</v>
      </c>
      <c r="G92" s="13">
        <f t="shared" si="3"/>
        <v>7187.1777502619143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VLOOKUP($B93,IN_04_26!$B:$E,4,)</f>
        <v>24635.130707522851</v>
      </c>
      <c r="G93" s="13">
        <f t="shared" si="3"/>
        <v>1231.7565353761427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VLOOKUP($B94,IN_04_26!$B:$E,4,)</f>
        <v>19782.932019914497</v>
      </c>
      <c r="G94" s="13">
        <f t="shared" si="3"/>
        <v>791.31728079657989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VLOOKUP($B95,IN_04_26!$B:$E,4,)</f>
        <v>1265.2143354123266</v>
      </c>
      <c r="G95" s="13">
        <f t="shared" si="3"/>
        <v>10121.714683298613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VLOOKUP($B96,IN_04_26!$B:$E,4,)</f>
        <v>7006.2662462878097</v>
      </c>
      <c r="G96" s="13">
        <f t="shared" si="3"/>
        <v>9108.1461201741531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VLOOKUP($B97,IN_04_26!$B:$E,4,)</f>
        <v>3055.8237998624068</v>
      </c>
      <c r="G97" s="13">
        <f t="shared" si="3"/>
        <v>6722.8123596972955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VLOOKUP($B99,IN_04_26!$B:$E,4,)</f>
        <v>9748.6360345454541</v>
      </c>
      <c r="G99" s="13">
        <f>F99*E99</f>
        <v>52350.175505509091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VLOOKUP($B101,IN_04_26!$B:$E,4,)</f>
        <v>232288.76775072754</v>
      </c>
      <c r="G101" s="17">
        <f>F101*E101</f>
        <v>1858.3101420058204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66281.647798042468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VLOOKUP($B107,IN_04_26!$B:$E,4,)</f>
        <v>4216.1076623472263</v>
      </c>
      <c r="G107" s="13">
        <f>F107*E107</f>
        <v>12648.32298704168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VLOOKUP($B108,IN_04_26!$B:$E,4,)</f>
        <v>20847.091933316209</v>
      </c>
      <c r="G108" s="13">
        <f>F108*E108</f>
        <v>22931.801126647832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VLOOKUP($B110,IN_04_26!$B:$E,4,)</f>
        <v>9748.6360345454541</v>
      </c>
      <c r="G110" s="13">
        <f>F110*E110</f>
        <v>29245.908103636364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VLOOKUP($B112,IN_04_26!$B:$E,4,)</f>
        <v>145561.55807165941</v>
      </c>
      <c r="G112" s="17">
        <f>F112*E112</f>
        <v>1455.6155807165942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7"/>
  <sheetViews>
    <sheetView topLeftCell="B1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1006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51996.435972155501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VLOOKUP($B9,IN_04_26!$B:$E,4,)</f>
        <v>721.43310652426362</v>
      </c>
      <c r="G9" s="13">
        <f t="shared" ref="G9:G14" si="0">F9*E9</f>
        <v>2885.7324260970545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VLOOKUP($B10,IN_04_26!$B:$E,4,)</f>
        <v>344.48893786679162</v>
      </c>
      <c r="G10" s="13">
        <f t="shared" si="0"/>
        <v>1067.915707387054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VLOOKUP($B11,IN_04_26!$B:$E,4,)</f>
        <v>18438.400772693076</v>
      </c>
      <c r="G11" s="13">
        <f t="shared" si="0"/>
        <v>9219.2003863465379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VLOOKUP($B12,IN_04_26!$B:$E,4,)</f>
        <v>4797.4296027838336</v>
      </c>
      <c r="G12" s="13">
        <f t="shared" si="0"/>
        <v>6284.6327796468222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VLOOKUP($B13,IN_04_26!$B:$E,4,)</f>
        <v>19782.932019914497</v>
      </c>
      <c r="G13" s="13">
        <f t="shared" si="0"/>
        <v>593.48796059743484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VLOOKUP($B14,IN_04_26!$B:$E,4,)</f>
        <v>919.31724799919743</v>
      </c>
      <c r="G14" s="13">
        <f t="shared" si="0"/>
        <v>2022.4979455982345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VLOOKUP($B16,IN_04_26!$B:$E,4,)</f>
        <v>9748.6360345454541</v>
      </c>
      <c r="G16" s="13">
        <f>F16*E16</f>
        <v>28758.47630190909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VLOOKUP($B18,IN_04_26!$B:$E,4,)</f>
        <v>145561.55807165941</v>
      </c>
      <c r="G18" s="17">
        <f>F18*E18</f>
        <v>1164.4924645732754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72782.906264326826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VLOOKUP($B24,IN_04_26!$B:$E,4,)</f>
        <v>721.43310652426362</v>
      </c>
      <c r="G24" s="13">
        <f t="shared" ref="G24:G30" si="1">F24*E24</f>
        <v>2885.7324260970545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VLOOKUP($B25,IN_04_26!$B:$E,4,)</f>
        <v>344.48893786679162</v>
      </c>
      <c r="G25" s="13">
        <f t="shared" si="1"/>
        <v>378.93783165347082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VLOOKUP($B26,IN_04_26!$B:$E,4,)</f>
        <v>18438.400772693076</v>
      </c>
      <c r="G26" s="13">
        <f t="shared" si="1"/>
        <v>9219.2003863465379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VLOOKUP($B27,IN_04_26!$B:$E,4,)</f>
        <v>4797.4296027838336</v>
      </c>
      <c r="G27" s="13">
        <f t="shared" si="1"/>
        <v>6284.6327796468222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VLOOKUP($B28,IN_04_26!$B:$E,4,)</f>
        <v>19782.932019914497</v>
      </c>
      <c r="G28" s="13">
        <f t="shared" si="1"/>
        <v>118.69759211948698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VLOOKUP($B29,IN_04_26!$B:$E,4,)</f>
        <v>1219.4576964657147</v>
      </c>
      <c r="G29" s="13">
        <f t="shared" si="1"/>
        <v>21950.238536382865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VLOOKUP($B30,IN_04_26!$B:$E,4,)</f>
        <v>919.31724799919743</v>
      </c>
      <c r="G30" s="13">
        <f t="shared" si="1"/>
        <v>2022.4979455982345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VLOOKUP($B32,IN_04_26!$B:$E,4,)</f>
        <v>9748.6360345454541</v>
      </c>
      <c r="G32" s="13">
        <f>F32*E32</f>
        <v>28758.47630190909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VLOOKUP($B34,IN_04_26!$B:$E,4,)</f>
        <v>145561.55807165941</v>
      </c>
      <c r="G34" s="17">
        <f>F34*E34</f>
        <v>1164.4924645732754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52007.045847242414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VLOOKUP($B40,IN_04_26!$B:$E,4,)</f>
        <v>18438.400772693076</v>
      </c>
      <c r="G40" s="13">
        <f>F40*E40</f>
        <v>31345.281313578227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VLOOKUP($B42,IN_04_26!$B:$E,4,)</f>
        <v>9748.6360345454541</v>
      </c>
      <c r="G42" s="13">
        <f>F42*E42</f>
        <v>19497.272069090908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VLOOKUP($B44,IN_04_26!$B:$E,4,)</f>
        <v>145561.55807165941</v>
      </c>
      <c r="G44" s="17">
        <f>F44*E44</f>
        <v>1164.4924645732754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99636.837598686659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VLOOKUP($B50,IN_04_26!$B:$E,4,)</f>
        <v>12786.631060620763</v>
      </c>
      <c r="G50" s="13">
        <f>F50*E50</f>
        <v>60097.165984917585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VLOOKUP($B51,IN_04_26!$B:$E,4,)</f>
        <v>21063.617150082708</v>
      </c>
      <c r="G51" s="13">
        <f>F51*E51</f>
        <v>23169.97886509098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VLOOKUP($B53,IN_04_26!$B:$E,4,)</f>
        <v>9748.6360345454541</v>
      </c>
      <c r="G53" s="13">
        <f>F53*E53</f>
        <v>14622.954051818182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VLOOKUP($B55,IN_04_26!$B:$E,4,)</f>
        <v>145561.55807165941</v>
      </c>
      <c r="G55" s="17">
        <f>F55*E55</f>
        <v>1746.738696859913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24292.078425609427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VLOOKUP($B61,IN_04_26!$B:$E,4,)</f>
        <v>721.43310652426362</v>
      </c>
      <c r="G61" s="13">
        <f>F61*E61</f>
        <v>4328.5986391455817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VLOOKUP($B62,IN_04_26!$B:$E,4,)</f>
        <v>344.48893786679162</v>
      </c>
      <c r="G62" s="13">
        <f>F62*E62</f>
        <v>1377.9557514671665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VLOOKUP($B63,IN_04_26!$B:$E,4,)</f>
        <v>19782.932019914497</v>
      </c>
      <c r="G63" s="13">
        <f>F63*E63</f>
        <v>494.57330049786242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VLOOKUP($B65,IN_04_26!$B:$E,4,)</f>
        <v>9748.6360345454541</v>
      </c>
      <c r="G65" s="13">
        <f>F65*E65</f>
        <v>17742.517582872726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VLOOKUP($B67,IN_04_26!$B:$E,4,)</f>
        <v>232288.76775072754</v>
      </c>
      <c r="G67" s="17">
        <f>F67*E67</f>
        <v>348.43315162609133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41958.54589452537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VLOOKUP($B73,IN_04_26!$B:$E,4,)</f>
        <v>1219.4576964657147</v>
      </c>
      <c r="G73" s="13">
        <f>F73*E73</f>
        <v>21950.238536382865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VLOOKUP($B75,IN_04_26!$B:$E,4,)</f>
        <v>9748.6360345454541</v>
      </c>
      <c r="G75" s="13">
        <f>F75*E75</f>
        <v>19497.272069090908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VLOOKUP($B77,IN_04_26!$B:$E,4,)</f>
        <v>232288.76775072754</v>
      </c>
      <c r="G77" s="17">
        <f>F77*E77</f>
        <v>511.03528905160061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6"/>
  <sheetViews>
    <sheetView view="pageLayout"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1019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5288.8792051811197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VLOOKUP($B9,IN_04_26!$B:$E,4,)</f>
        <v>1065.9998135333778</v>
      </c>
      <c r="G9" s="13">
        <f>F9*E9</f>
        <v>2131.9996270667557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VLOOKUP($B11,IN_04_26!$B:$E,4,)</f>
        <v>9748.6360345454541</v>
      </c>
      <c r="G11" s="13">
        <f>F11*E11</f>
        <v>2924.5908103636361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VLOOKUP($B13,IN_04_26!$B:$E,4,)</f>
        <v>232288.76775072754</v>
      </c>
      <c r="G13" s="17">
        <f>F13*E13</f>
        <v>232.28876775072754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20645.473659845065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VLOOKUP($B19,IN_04_26!$B:$E,4,)</f>
        <v>15646.333608202955</v>
      </c>
      <c r="G19" s="13">
        <f>F19*E19</f>
        <v>156.46333608202954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VLOOKUP($B20,IN_04_26!$B:$E,4,)</f>
        <v>402.50488871063015</v>
      </c>
      <c r="G20" s="13">
        <f>F20*E20</f>
        <v>1408.7671104872056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VLOOKUP($B21,IN_04_26!$B:$E,4,)</f>
        <v>3691.9688019817427</v>
      </c>
      <c r="G21" s="13">
        <f>F21*E21</f>
        <v>3876.5672420808301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VLOOKUP($B23,IN_04_26!$B:$E,4,)</f>
        <v>9748.6360345454541</v>
      </c>
      <c r="G23" s="13">
        <f>F23*E23</f>
        <v>14622.954051818182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VLOOKUP($B25,IN_04_26!$B:$E,4,)</f>
        <v>232288.76775072754</v>
      </c>
      <c r="G25" s="17">
        <f>F25*E25</f>
        <v>580.72191937681885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9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4.855468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1024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3020764.4605313805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VLOOKUP($B9,IN_04_26!$B:$E,4,)</f>
        <v>408203.25821324356</v>
      </c>
      <c r="G9" s="13">
        <f>F9*E9</f>
        <v>408203.25821324356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VLOOKUP($B10,IN_04_26!$B:$E,4,)</f>
        <v>148938.72705910352</v>
      </c>
      <c r="G10" s="13">
        <f>F10*E10</f>
        <v>595754.90823641408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VLOOKUP($B11,IN_04_26!$B:$E,4,)</f>
        <v>225218.84630453546</v>
      </c>
      <c r="G11" s="13">
        <f>F11*E11</f>
        <v>1463922.5009794806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VLOOKUP($B12,IN_04_26!$B:$E,4,)</f>
        <v>25039.149275018244</v>
      </c>
      <c r="G12" s="13">
        <f>F12*E12</f>
        <v>95098.688946519294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VLOOKUP($B14,IN_04_26!$B:$E,4,)</f>
        <v>9748.6360345454541</v>
      </c>
      <c r="G14" s="13">
        <f>F14*E14</f>
        <v>370448.16931272723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VLOOKUP($B16,IN_04_26!$B:$E,4,)</f>
        <v>145561.55807165941</v>
      </c>
      <c r="G16" s="17">
        <f>F16*E16</f>
        <v>87336.934842995644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1749221.8373759896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VLOOKUP($B22,IN_04_26!$B:$E,4,)</f>
        <v>225218.84630453546</v>
      </c>
      <c r="G22" s="13">
        <f>F22*E22</f>
        <v>1463922.5009794806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VLOOKUP($B24,IN_04_26!$B:$E,4,)</f>
        <v>9748.6360345454541</v>
      </c>
      <c r="G24" s="13">
        <f>F24*E24</f>
        <v>238841.58284636363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VLOOKUP($B26,IN_04_26!$B:$E,4,)</f>
        <v>232288.76775072754</v>
      </c>
      <c r="G26" s="17">
        <f>F26*E26</f>
        <v>46457.753550145513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1244747.2759471622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VLOOKUP($B32,IN_04_26!$B:$E,4,)</f>
        <v>25039.149275018244</v>
      </c>
      <c r="G32" s="13">
        <f>F32*E32</f>
        <v>83630.758578560926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VLOOKUP($B33,IN_04_26!$B:$E,4,)</f>
        <v>408203.25821324356</v>
      </c>
      <c r="G33" s="13">
        <f>F33*E33</f>
        <v>408203.25821324356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VLOOKUP($B34,IN_04_26!$B:$E,4,)</f>
        <v>148938.72705910352</v>
      </c>
      <c r="G34" s="13">
        <f>F34*E34</f>
        <v>595754.90823641408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VLOOKUP($B36,IN_04_26!$B:$E,4,)</f>
        <v>9748.6360345454541</v>
      </c>
      <c r="G36" s="13">
        <f>F36*E36</f>
        <v>131606.58646636363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VLOOKUP($B38,IN_04_26!$B:$E,4,)</f>
        <v>232288.76775072754</v>
      </c>
      <c r="G38" s="17">
        <f>F38*E38</f>
        <v>25551.764452580028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26316100.523500592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VLOOKUP($B44,IN_04_26!$B:$E,4,)</f>
        <v>225218.84630453546</v>
      </c>
      <c r="G44" s="13">
        <f>F44*E44</f>
        <v>17884628.585043158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VLOOKUP($B46,IN_04_26!$B:$E,4,)</f>
        <v>9748.6360345454541</v>
      </c>
      <c r="G46" s="13">
        <f>F46*E46</f>
        <v>6633556.8760668002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VLOOKUP($B48,IN_04_26!$B:$E,4,)</f>
        <v>232288.76775072754</v>
      </c>
      <c r="G48" s="17">
        <f>F48*E48</f>
        <v>1797915.0623906313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12361020.752538051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VLOOKUP($B54,IN_04_26!$B:$E,4,)</f>
        <v>25039.149275018244</v>
      </c>
      <c r="G54" s="13">
        <f>F54*E54</f>
        <v>433678.06544331601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VLOOKUP($B55,IN_04_26!$B:$E,4,)</f>
        <v>148938.72705910352</v>
      </c>
      <c r="G55" s="13">
        <f>F55*E55</f>
        <v>9803147.0150301922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VLOOKUP($B57,IN_04_26!$B:$E,4,)</f>
        <v>9748.6360345454541</v>
      </c>
      <c r="G57" s="13">
        <f>F57*E57</f>
        <v>1634066.3721105091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VLOOKUP($B59,IN_04_26!$B:$E,4,)</f>
        <v>232288.76775072754</v>
      </c>
      <c r="G59" s="17">
        <f>F59*E59</f>
        <v>490129.29995403509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1057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1056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481103.17647470155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VLOOKUP($B11,IN_04_26!$B:$E,4,)</f>
        <v>130403.46794694509</v>
      </c>
      <c r="G11" s="13">
        <f>F11*E11</f>
        <v>130403.46794694509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VLOOKUP($B12,IN_04_26!$B:$E,4,)</f>
        <v>97999.816641801648</v>
      </c>
      <c r="G12" s="13">
        <f>F12*E12</f>
        <v>151899.71579479254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VLOOKUP($B13,IN_04_26!$B:$E,4,)</f>
        <v>49226.96662761613</v>
      </c>
      <c r="G13" s="13">
        <f>F13*E13</f>
        <v>49226.96662761613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VLOOKUP($B15,IN_04_26!$B:$E,4,)</f>
        <v>11251.405858181817</v>
      </c>
      <c r="G15" s="13">
        <f>F15*E15</f>
        <v>135016.87029818181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VLOOKUP($B17,IN_04_26!$B:$E,4,)</f>
        <v>145561.55807165941</v>
      </c>
      <c r="G17" s="17">
        <f>F17*E17</f>
        <v>14556.155807165942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948057.3173976359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VLOOKUP($B23,IN_04_26!$B:$E,4,)</f>
        <v>572.85127560160674</v>
      </c>
      <c r="G23" s="13">
        <f>F23*E23</f>
        <v>25778.307402072303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VLOOKUP($B24,IN_04_26!$B:$E,4,)</f>
        <v>4644.4571982837542</v>
      </c>
      <c r="G24" s="13">
        <f>F24*E24</f>
        <v>215967.25972019456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VLOOKUP($B25,IN_04_26!$B:$E,4,)</f>
        <v>13834.966731351937</v>
      </c>
      <c r="G25" s="13">
        <f>F25*E25</f>
        <v>83009.800388111616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VLOOKUP($B26,IN_04_26!$B:$E,4,)</f>
        <v>195944.6320725074</v>
      </c>
      <c r="G26" s="13">
        <f>F26*E26</f>
        <v>195944.6320725074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VLOOKUP($B27,IN_04_26!$B:$E,4,)</f>
        <v>1273.3339579533324</v>
      </c>
      <c r="G27" s="13">
        <f>F27*E27</f>
        <v>38200.018738599974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VLOOKUP($B29,IN_04_26!$B:$E,4,)</f>
        <v>11251.405858181817</v>
      </c>
      <c r="G29" s="13">
        <f>F29*E29</f>
        <v>360044.98746181815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VLOOKUP($B31,IN_04_26!$B:$E,4,)</f>
        <v>145561.55807165941</v>
      </c>
      <c r="G31" s="17">
        <f>F31*E31</f>
        <v>29112.311614331884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1429160.4938723373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VLOOKUP($B37,IN_04_26!$B:$E,4,)</f>
        <v>572.85127560160674</v>
      </c>
      <c r="G37" s="13">
        <f t="shared" ref="G37:G44" si="0">F37*E37</f>
        <v>25778.307402072303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VLOOKUP($B38,IN_04_26!$B:$E,4,)</f>
        <v>4644.4571982837542</v>
      </c>
      <c r="G38" s="13">
        <f t="shared" si="0"/>
        <v>215967.25972019456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VLOOKUP($B39,IN_04_26!$B:$E,4,)</f>
        <v>13834.966731351937</v>
      </c>
      <c r="G39" s="13">
        <f t="shared" si="0"/>
        <v>83009.800388111616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VLOOKUP($B40,IN_04_26!$B:$E,4,)</f>
        <v>195944.6320725074</v>
      </c>
      <c r="G40" s="13">
        <f t="shared" si="0"/>
        <v>195944.6320725074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VLOOKUP($B41,IN_04_26!$B:$E,4,)</f>
        <v>1273.3339579533324</v>
      </c>
      <c r="G41" s="13">
        <f t="shared" si="0"/>
        <v>38200.018738599974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VLOOKUP($B42,IN_04_26!$B:$E,4,)</f>
        <v>97999.816641801648</v>
      </c>
      <c r="G42" s="13">
        <f t="shared" si="0"/>
        <v>151899.71579479254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VLOOKUP($B43,IN_04_26!$B:$E,4,)</f>
        <v>49226.96662761613</v>
      </c>
      <c r="G43" s="13">
        <f t="shared" si="0"/>
        <v>49226.96662761613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VLOOKUP($B44,IN_04_26!$B:$E,4,)</f>
        <v>130403.46794694509</v>
      </c>
      <c r="G44" s="13">
        <f t="shared" si="0"/>
        <v>130403.46794694509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VLOOKUP($B46,IN_04_26!$B:$E,4,)</f>
        <v>11251.405858181817</v>
      </c>
      <c r="G46" s="13">
        <f>F46*E46</f>
        <v>495061.85775999993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VLOOKUP($B48,IN_04_26!$B:$E,4,)</f>
        <v>145561.55807165941</v>
      </c>
      <c r="G48" s="17">
        <f>F48*E48</f>
        <v>43668.467421497822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4243995.1381626995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VLOOKUP($B52,IN_04_26!$B:$E,4,)</f>
        <v>13834.966731351937</v>
      </c>
      <c r="G52" s="13">
        <f t="shared" ref="G52:G57" si="1">F52*E52</f>
        <v>255850.03976289133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VLOOKUP($B53,IN_04_26!$B:$E,4,)</f>
        <v>572.85127560160674</v>
      </c>
      <c r="G53" s="13">
        <f t="shared" si="1"/>
        <v>109756.01300016545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VLOOKUP($B54,IN_04_26!$B:$E,4,)</f>
        <v>4644.4571982837542</v>
      </c>
      <c r="G54" s="13">
        <f t="shared" si="1"/>
        <v>1283203.1459422235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VLOOKUP($B55,IN_04_26!$B:$E,4,)</f>
        <v>21837.092107585438</v>
      </c>
      <c r="G55" s="13">
        <f t="shared" si="1"/>
        <v>545228.51574219321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VLOOKUP($B56,IN_04_26!$B:$E,4,)</f>
        <v>6622.6787535862686</v>
      </c>
      <c r="G56" s="13">
        <f t="shared" si="1"/>
        <v>137923.90772218764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VLOOKUP($B57,IN_04_26!$B:$E,4,)</f>
        <v>1273.3339579533324</v>
      </c>
      <c r="G57" s="13">
        <f t="shared" si="1"/>
        <v>166178.99485061556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VLOOKUP($B59,IN_04_26!$B:$E,4,)</f>
        <v>11251.405858181817</v>
      </c>
      <c r="G59" s="13">
        <f>F59*E59</f>
        <v>1624601.7432687306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VLOOKUP($B61,IN_04_26!$B:$E,4,)</f>
        <v>145561.55807165941</v>
      </c>
      <c r="G61" s="17">
        <f>F61*E61</f>
        <v>121252.77787369229</v>
      </c>
      <c r="H61" s="15"/>
    </row>
    <row r="64" spans="1:8" s="2" customFormat="1" ht="18" x14ac:dyDescent="0.25">
      <c r="A64" s="27"/>
      <c r="B64" s="345" t="s">
        <v>1055</v>
      </c>
      <c r="C64" s="345"/>
      <c r="D64" s="345"/>
      <c r="E64" s="345"/>
      <c r="F64" s="345"/>
      <c r="G64" s="345"/>
      <c r="H64" s="345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2312513.6391721573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VLOOKUP($B69,IN_04_26!$B:$E,4,)</f>
        <v>278898.26185303048</v>
      </c>
      <c r="G69" s="13">
        <f>F69*E69</f>
        <v>1296876.9176165918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VLOOKUP($B70,IN_04_26!$B:$E,4,)</f>
        <v>150454.57857108678</v>
      </c>
      <c r="G70" s="13">
        <f>F70*E70</f>
        <v>829004.72792668815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VLOOKUP($B72,IN_04_26!$B:$E,4,)</f>
        <v>11251.405858181817</v>
      </c>
      <c r="G72" s="13">
        <f>F72*E72</f>
        <v>157519.68201454543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VLOOKUP($B74,IN_04_26!$B:$E,4,)</f>
        <v>145561.55807165941</v>
      </c>
      <c r="G74" s="17">
        <f>F74*E74</f>
        <v>29112.311614331884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15722705.803000376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VLOOKUP($B80,IN_04_26!$B:$E,4,)</f>
        <v>278898.26185303048</v>
      </c>
      <c r="G80" s="13">
        <f>F80*E80</f>
        <v>9705101.7159617543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VLOOKUP($B81,IN_04_26!$B:$E,4,)</f>
        <v>150454.57857108678</v>
      </c>
      <c r="G81" s="13">
        <f>F81*E81</f>
        <v>4957478.3639173098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VLOOKUP($B83,IN_04_26!$B:$E,4,)</f>
        <v>11251.405858181817</v>
      </c>
      <c r="G83" s="13">
        <f>F83*E83</f>
        <v>767255.8682811344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VLOOKUP($B85,IN_04_26!$B:$E,4,)</f>
        <v>145561.55807165941</v>
      </c>
      <c r="G85" s="17">
        <f>F85*E85</f>
        <v>292869.85484017874</v>
      </c>
      <c r="H85" s="15"/>
    </row>
    <row r="88" spans="1:8" s="2" customFormat="1" ht="18" x14ac:dyDescent="0.25">
      <c r="A88" s="27"/>
      <c r="B88" s="345" t="s">
        <v>2024</v>
      </c>
      <c r="C88" s="345"/>
      <c r="D88" s="345"/>
      <c r="E88" s="345"/>
      <c r="F88" s="345"/>
      <c r="G88" s="345"/>
      <c r="H88" s="345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1824561.0472988812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VLOOKUP($B93,IN_04_26!$B:$E,4,)</f>
        <v>22665.609123218321</v>
      </c>
      <c r="G93" s="13">
        <f>F93*E93</f>
        <v>937857.57430052769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VLOOKUP($B94,IN_04_26!$B:$E,4,)</f>
        <v>14063.998842168177</v>
      </c>
      <c r="G94" s="13">
        <f>F94*E94</f>
        <v>134423.70093344344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VLOOKUP($B95,IN_04_26!$B:$E,4,)</f>
        <v>10806.04060675003</v>
      </c>
      <c r="G95" s="13">
        <f>F95*E95</f>
        <v>215375.19533313485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VLOOKUP($B96,IN_04_26!$B:$E,4,)</f>
        <v>721.43310652426362</v>
      </c>
      <c r="G96" s="13">
        <f>F96*E96</f>
        <v>65014.108693753587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VLOOKUP($B98,IN_04_26!$B:$E,4,)</f>
        <v>11251.405858181817</v>
      </c>
      <c r="G98" s="13">
        <f>F98*E98</f>
        <v>450056.23432727269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VLOOKUP($B100,IN_04_26!$B:$E,4,)</f>
        <v>145561.55807165941</v>
      </c>
      <c r="G100" s="17">
        <f>F100*E100</f>
        <v>21834.233710748911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2316332.884428557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VLOOKUP($B106,IN_04_26!$B:$E,4,)</f>
        <v>22665.609123218321</v>
      </c>
      <c r="G106" s="13">
        <f>F106*E106</f>
        <v>1264831.6515120752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VLOOKUP($B107,IN_04_26!$B:$E,4,)</f>
        <v>14063.998842168177</v>
      </c>
      <c r="G107" s="13">
        <f>F107*E107</f>
        <v>134423.70093344344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VLOOKUP($B108,IN_04_26!$B:$E,4,)</f>
        <v>10806.04060675003</v>
      </c>
      <c r="G108" s="13">
        <f>F108*E108</f>
        <v>215375.19533313485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VLOOKUP($B109,IN_04_26!$B:$E,4,)</f>
        <v>721.43310652426362</v>
      </c>
      <c r="G109" s="13">
        <f>F109*E109</f>
        <v>65014.108693753587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VLOOKUP($B111,IN_04_26!$B:$E,4,)</f>
        <v>11251.405858181817</v>
      </c>
      <c r="G111" s="13">
        <f>F111*E111</f>
        <v>607575.91634181817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VLOOKUP($B113,IN_04_26!$B:$E,4,)</f>
        <v>145561.55807165941</v>
      </c>
      <c r="G113" s="17">
        <f>F113*E113</f>
        <v>29112.311614331884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491771.8371296759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VLOOKUP($B119,IN_04_26!$B:$E,4,)</f>
        <v>22665.609123218321</v>
      </c>
      <c r="G119" s="13">
        <f>F119*E119</f>
        <v>326974.07721154753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VLOOKUP($B121,IN_04_26!$B:$E,4,)</f>
        <v>11251.405858181817</v>
      </c>
      <c r="G121" s="13">
        <f>F121*E121</f>
        <v>157519.68201454543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VLOOKUP($B123,IN_04_26!$B:$E,4,)</f>
        <v>145561.55807165941</v>
      </c>
      <c r="G123" s="17">
        <f>F123*E123</f>
        <v>7278.077903582971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3022339.9343059799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VLOOKUP($B129,IN_04_26!$B:$E,4,)</f>
        <v>22665.609123218321</v>
      </c>
      <c r="G129" s="13">
        <f>F129*E129</f>
        <v>257254.66354852793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VLOOKUP($B130,IN_04_26!$B:$E,4,)</f>
        <v>721.43310652426362</v>
      </c>
      <c r="G130" s="13">
        <f>F130*E130</f>
        <v>1367837.1699700039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VLOOKUP($B131,IN_04_26!$B:$E,4,)</f>
        <v>30424.08109064764</v>
      </c>
      <c r="G131" s="13">
        <f>F131*E131</f>
        <v>192280.19249289308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VLOOKUP($B133,IN_04_26!$B:$E,4,)</f>
        <v>11251.405858181817</v>
      </c>
      <c r="G133" s="13">
        <f>F133*E133</f>
        <v>1146743.285065891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VLOOKUP($B135,IN_04_26!$B:$E,4,)</f>
        <v>145561.55807165941</v>
      </c>
      <c r="G135" s="17">
        <f>F135*E135</f>
        <v>58224.623228663768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6073509.597711564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VLOOKUP($B141,IN_04_26!$B:$E,4,)</f>
        <v>22665.609123218321</v>
      </c>
      <c r="G141" s="13">
        <f>F141*E141</f>
        <v>2618331.1659141802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VLOOKUP($B142,IN_04_26!$B:$E,4,)</f>
        <v>14063.998842168177</v>
      </c>
      <c r="G142" s="13">
        <f>F142*E142</f>
        <v>314850.74207961897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VLOOKUP($B143,IN_04_26!$B:$E,4,)</f>
        <v>10806.04060675003</v>
      </c>
      <c r="G143" s="13">
        <f>F143*E143</f>
        <v>1596916.6808655194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VLOOKUP($B144,IN_04_26!$B:$E,4,)</f>
        <v>721.43310652426362</v>
      </c>
      <c r="G144" s="13">
        <f>F144*E144</f>
        <v>45397.621094252339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VLOOKUP($B146,IN_04_26!$B:$E,4,)</f>
        <v>11251.405858181817</v>
      </c>
      <c r="G146" s="13">
        <f>F146*E146</f>
        <v>1373121.5709325091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VLOOKUP($B148,IN_04_26!$B:$E,4,)</f>
        <v>145561.55807165941</v>
      </c>
      <c r="G148" s="17">
        <f>F148*E148</f>
        <v>124891.81682548378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1058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1039996.894519261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VLOOKUP($B9,IN_04_26!$B:$E,4,)</f>
        <v>13444.332358981208</v>
      </c>
      <c r="G9" s="13">
        <f>F9*E9</f>
        <v>77573.79771132156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VLOOKUP($B10,IN_04_26!$B:$E,4,)</f>
        <v>2441.334534445537</v>
      </c>
      <c r="G10" s="13">
        <f>F10*E10</f>
        <v>72117.022147521158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VLOOKUP($B11,IN_04_26!$B:$E,4,)</f>
        <v>11799.183433053779</v>
      </c>
      <c r="G11" s="13">
        <f>F11*E11</f>
        <v>219464.8118548003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VLOOKUP($B12,IN_04_26!$B:$E,4,)</f>
        <v>9355.5567578295595</v>
      </c>
      <c r="G12" s="13">
        <f>F12*E12</f>
        <v>31154.004003572434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VLOOKUP($B13,IN_04_26!$B:$E,4,)</f>
        <v>100288.355614933</v>
      </c>
      <c r="G13" s="13">
        <f>F13*E13</f>
        <v>100288.355614933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VLOOKUP($B15,IN_04_26!$B:$E,4,)</f>
        <v>11251.405858181817</v>
      </c>
      <c r="G15" s="13">
        <f>F15*E15</f>
        <v>517564.66947636358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VLOOKUP($B17,IN_04_26!$B:$E,4,)</f>
        <v>145561.55807165941</v>
      </c>
      <c r="G17" s="17">
        <f>F17*E17</f>
        <v>21834.233710748911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1259280.1662616096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VLOOKUP($B23,IN_04_26!$B:$E,4,)</f>
        <v>13449.050273679302</v>
      </c>
      <c r="G23" s="13">
        <f t="shared" ref="G23:G29" si="0">F23*E23</f>
        <v>64555.441313660645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VLOOKUP($B24,IN_04_26!$B:$E,4,)</f>
        <v>2441.334534445537</v>
      </c>
      <c r="G24" s="13">
        <f t="shared" si="0"/>
        <v>69578.034231697806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VLOOKUP($B25,IN_04_26!$B:$E,4,)</f>
        <v>11799.183433053779</v>
      </c>
      <c r="G25" s="13">
        <f t="shared" si="0"/>
        <v>302059.09588617674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VLOOKUP($B26,IN_04_26!$B:$E,4,)</f>
        <v>70305.687570985101</v>
      </c>
      <c r="G26" s="13">
        <f t="shared" si="0"/>
        <v>70305.687570985101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VLOOKUP($B27,IN_04_26!$B:$E,4,)</f>
        <v>100288.355614933</v>
      </c>
      <c r="G27" s="13">
        <f t="shared" si="0"/>
        <v>100288.355614933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VLOOKUP($B28,IN_04_26!$B:$E,4,)</f>
        <v>9355.5567578295595</v>
      </c>
      <c r="G28" s="13">
        <f t="shared" si="0"/>
        <v>31154.004003572434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VLOOKUP($B29,IN_04_26!$B:$E,4,)</f>
        <v>13444.332358981208</v>
      </c>
      <c r="G29" s="13">
        <f t="shared" si="0"/>
        <v>77573.79771132156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VLOOKUP($B31,IN_04_26!$B:$E,4,)</f>
        <v>11251.405858181817</v>
      </c>
      <c r="G31" s="13">
        <f>F31*E31</f>
        <v>517564.66947636358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VLOOKUP($B33,IN_04_26!$B:$E,4,)</f>
        <v>145561.55807165941</v>
      </c>
      <c r="G33" s="17">
        <f>F33*E33</f>
        <v>26201.080452898692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16074298.849549577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VLOOKUP($B39,IN_04_26!$B:$E,4,)</f>
        <v>13444.332358981208</v>
      </c>
      <c r="G39" s="13">
        <f t="shared" ref="G39:G44" si="1">F39*E39</f>
        <v>1390695.1835453752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VLOOKUP($B40,IN_04_26!$B:$E,4,)</f>
        <v>2441.334534445537</v>
      </c>
      <c r="G40" s="13">
        <f t="shared" si="1"/>
        <v>896509.30907362455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VLOOKUP($B41,IN_04_26!$B:$E,4,)</f>
        <v>11799.183433053779</v>
      </c>
      <c r="G41" s="13">
        <f t="shared" si="1"/>
        <v>3827312.9293630868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VLOOKUP($B42,IN_04_26!$B:$E,4,)</f>
        <v>9355.5567578295595</v>
      </c>
      <c r="G42" s="13">
        <f t="shared" si="1"/>
        <v>1461272.4766756725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VLOOKUP($B43,IN_04_26!$B:$E,4,)</f>
        <v>13449.050273679302</v>
      </c>
      <c r="G43" s="13">
        <f t="shared" si="1"/>
        <v>948117.69714356982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VLOOKUP($B44,IN_04_26!$B:$E,4,)</f>
        <v>100288.355614933</v>
      </c>
      <c r="G44" s="13">
        <f t="shared" si="1"/>
        <v>949128.99753972597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VLOOKUP($B46,IN_04_26!$B:$E,4,)</f>
        <v>11251.405858181817</v>
      </c>
      <c r="G46" s="13">
        <f>F46*E46</f>
        <v>6069525.884572749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VLOOKUP($B48,IN_04_26!$B:$E,4,)</f>
        <v>145561.55807165941</v>
      </c>
      <c r="G48" s="17">
        <f>F48*E48</f>
        <v>531736.37163577182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1260607.1381293396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VLOOKUP($B53,IN_04_26!$B:$E,4,)</f>
        <v>311386.12089234882</v>
      </c>
      <c r="G53" s="13">
        <f>F53*E53</f>
        <v>311386.12089234882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VLOOKUP($B54,IN_04_26!$B:$E,4,)</f>
        <v>426445.78348218877</v>
      </c>
      <c r="G54" s="13">
        <f>F54*E54</f>
        <v>426445.78348218877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VLOOKUP($B55,IN_04_26!$B:$E,4,)</f>
        <v>346635.87713239272</v>
      </c>
      <c r="G55" s="13">
        <f>F55*E55</f>
        <v>346635.87713239272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VLOOKUP($B57,IN_04_26!$B:$E,4,)</f>
        <v>11251.405858181817</v>
      </c>
      <c r="G57" s="13">
        <f>F57*E57</f>
        <v>117914.73339374545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VLOOKUP($B59,IN_04_26!$B:$E,4,)</f>
        <v>145561.55807165941</v>
      </c>
      <c r="G59" s="17">
        <f>F59*E59</f>
        <v>58224.623228663768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2525709.7667138153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VLOOKUP($B65,IN_04_26!$B:$E,4,)</f>
        <v>13449.050273679302</v>
      </c>
      <c r="G65" s="13">
        <f t="shared" ref="G65:G74" si="2">F65*E65</f>
        <v>64555.441313660645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VLOOKUP($B66,IN_04_26!$B:$E,4,)</f>
        <v>2441.334534445537</v>
      </c>
      <c r="G66" s="13">
        <f t="shared" si="2"/>
        <v>69578.034231697806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VLOOKUP($B67,IN_04_26!$B:$E,4,)</f>
        <v>11799.183433053779</v>
      </c>
      <c r="G67" s="13">
        <f t="shared" si="2"/>
        <v>302059.09588617674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VLOOKUP($B68,IN_04_26!$B:$E,4,)</f>
        <v>70305.687570985101</v>
      </c>
      <c r="G68" s="13">
        <f t="shared" si="2"/>
        <v>70305.687570985101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VLOOKUP($B69,IN_04_26!$B:$E,4,)</f>
        <v>100288.355614933</v>
      </c>
      <c r="G69" s="13">
        <f t="shared" si="2"/>
        <v>100288.355614933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VLOOKUP($B70,IN_04_26!$B:$E,4,)</f>
        <v>9355.5567578295595</v>
      </c>
      <c r="G70" s="13">
        <f t="shared" si="2"/>
        <v>31154.004003572434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VLOOKUP($B71,IN_04_26!$B:$E,4,)</f>
        <v>13444.332358981208</v>
      </c>
      <c r="G71" s="13">
        <f t="shared" si="2"/>
        <v>77573.79771132156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VLOOKUP($B72,IN_04_26!$B:$E,4,)</f>
        <v>311386.12089234882</v>
      </c>
      <c r="G72" s="13">
        <f t="shared" si="2"/>
        <v>311386.12089234882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VLOOKUP($B73,IN_04_26!$B:$E,4,)</f>
        <v>426445.78348218877</v>
      </c>
      <c r="G73" s="13">
        <f t="shared" si="2"/>
        <v>426445.78348218877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VLOOKUP($B74,IN_04_26!$B:$E,4,)</f>
        <v>346635.87713239272</v>
      </c>
      <c r="G74" s="13">
        <f t="shared" si="2"/>
        <v>346635.87713239272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VLOOKUP($B76,IN_04_26!$B:$E,4,)</f>
        <v>11251.405858181817</v>
      </c>
      <c r="G76" s="13">
        <f>F76*E76</f>
        <v>635479.40287010907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VLOOKUP($B78,IN_04_26!$B:$E,4,)</f>
        <v>145561.55807165941</v>
      </c>
      <c r="G78" s="17">
        <f>F78*E78</f>
        <v>90248.166004428829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155"/>
  <sheetViews>
    <sheetView workbookViewId="0">
      <selection activeCell="F10" sqref="F10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09" t="str">
        <f>'PT ORGANISMOS'!A2</f>
        <v>Precios de ABRIL 2026</v>
      </c>
      <c r="B2" s="309"/>
      <c r="C2" s="309"/>
      <c r="D2" s="309"/>
      <c r="E2" s="309"/>
      <c r="F2" s="309"/>
      <c r="G2"/>
    </row>
    <row r="3" spans="1:7" ht="30" customHeight="1" x14ac:dyDescent="0.25">
      <c r="A3" s="310" t="s">
        <v>1168</v>
      </c>
      <c r="B3" s="310"/>
      <c r="C3" s="310"/>
      <c r="D3" s="310"/>
      <c r="E3" s="310"/>
      <c r="F3" s="310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30610.717148472726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38799.571417490908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64730.943269381809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41710.802578924093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26229.714923478263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23870.798635705913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6693.4308421735341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2328.1897545386064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12801.79178217228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702762.22344289476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878662.23178738228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885945.02788572467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1481666.1539107524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1392817.1295314436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1299200.7833398003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1369235.7863694164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999270.95221846353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103673.7886843063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1069537.7111902717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1219802.9665109823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1376614.1384135494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1721076.5684613809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40906.020464160138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291576.25393229193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316659.64762903296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26060.145293730457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31474.33464773581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39024.543427165117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37354.66677832495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51628.401526703179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361487.4924155887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370663.15537506447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15776.922806322424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28536.725365942319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15369.611237334218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15789.107239034767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38216.26773268688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17686.110760598895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8345.8127061515443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56264.265893224809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37493.935845440348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21154.118643547321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37810.740662960408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24239.94832350696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33696.472314660139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67742.807567684082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143314.31904325835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88882.286517308021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81608.786014103869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80181.451783937082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68058.69547997597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219837.16125017111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107407.23804022619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66281.647798042468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51996.435972155501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72782.906264326826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52007.045847242414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99636.837598686659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24292.078425609427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41958.54589452537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5288.8792051811197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20645.473659845065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3020764.4605313805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1749221.8373759896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1244747.2759471622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26316100.523500592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12361020.752538051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481103.17647470155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948057.3173976359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1429160.4938723373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4243995.1381626995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2312513.6391721573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15722705.803000376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1824561.0472988812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2316332.884428557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491771.8371296759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3022339.9343059799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6073509.597711564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1039996.894519261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1259280.1662616096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2525709.7667138153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16074298.849549577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1260607.1381293396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2245935.6738240798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27519396.658273317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2294937.7878722055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10980.739252221003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2762.7637486518279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2863.3715558144695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14097.33303259987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8055.0996204105013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12273.049735506875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16418.615967713162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43334.3934699944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6671.6000341492954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65823.525005550604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97059.423134780591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524901.29939680698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8687.5443970086581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555569.78357399139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2079.5282869275034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992831.30615423305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325013.64754952292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1053480.7065853924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832300.50461834215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95317.207584994816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84970.013770269841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25077139.424076062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137178.58830868007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107673.02419197188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59594.957655883642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55343160.139266655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7287163.8041325463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5871801.344137881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27302124.753255658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56428.839917742669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57259.166926179008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79704.375374074705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13702.959641055379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3" t="s">
        <v>906</v>
      </c>
      <c r="B127" s="313"/>
      <c r="C127" s="314" t="s">
        <v>2020</v>
      </c>
      <c r="D127" s="314"/>
      <c r="E127" s="316" t="s">
        <v>921</v>
      </c>
      <c r="F127" s="316"/>
      <c r="G127" s="316"/>
    </row>
    <row r="128" spans="1:7" x14ac:dyDescent="0.25">
      <c r="A128" s="311" t="s">
        <v>43</v>
      </c>
      <c r="B128" s="312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5">
        <f>VLOOKUP($A128,Dolar!$B$8:$L$8,11,FALSE)</f>
        <v>1405.7499999999986</v>
      </c>
      <c r="G128" s="315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2049.9213801961841</v>
      </c>
      <c r="F135" s="222">
        <v>180</v>
      </c>
      <c r="G135" s="94">
        <f>VLOOKUP($F135,Flete!$O$6:$AA$47,13,FALSE)</f>
        <v>380.02164795294885</v>
      </c>
    </row>
    <row r="136" spans="1:7" x14ac:dyDescent="0.25">
      <c r="D136" s="200">
        <v>15</v>
      </c>
      <c r="E136" s="94">
        <f>VLOOKUP($D136,Flete!$O$6:$AA$47,13,FALSE)</f>
        <v>1556.9050747705687</v>
      </c>
      <c r="F136" s="222">
        <v>190</v>
      </c>
      <c r="G136" s="94">
        <f>VLOOKUP($F136,Flete!$O$6:$AA$47,13,FALSE)</f>
        <v>375.49354506461134</v>
      </c>
    </row>
    <row r="137" spans="1:7" x14ac:dyDescent="0.25">
      <c r="D137" s="200">
        <v>20</v>
      </c>
      <c r="E137" s="94">
        <f>VLOOKUP($D137,Flete!$O$6:$AA$47,13,FALSE)</f>
        <v>1310.3969220577605</v>
      </c>
      <c r="F137" s="222">
        <v>200</v>
      </c>
      <c r="G137" s="94">
        <f>VLOOKUP($F137,Flete!$O$6:$AA$47,13,FALSE)</f>
        <v>371.41825246510757</v>
      </c>
    </row>
    <row r="138" spans="1:7" x14ac:dyDescent="0.25">
      <c r="D138" s="200">
        <v>25</v>
      </c>
      <c r="E138" s="94">
        <f>VLOOKUP($D138,Flete!$O$6:$AA$47,13,FALSE)</f>
        <v>1162.4920304300761</v>
      </c>
      <c r="F138" s="222">
        <v>210</v>
      </c>
      <c r="G138" s="94">
        <f>VLOOKUP($F138,Flete!$O$6:$AA$47,13,FALSE)</f>
        <v>367.73108297031848</v>
      </c>
    </row>
    <row r="139" spans="1:7" x14ac:dyDescent="0.25">
      <c r="D139" s="200">
        <v>30</v>
      </c>
      <c r="E139" s="94">
        <f>VLOOKUP($D139,Flete!$O$6:$AA$47,13,FALSE)</f>
        <v>1063.8887693449528</v>
      </c>
      <c r="F139" s="222">
        <v>220</v>
      </c>
      <c r="G139" s="94">
        <f>VLOOKUP($F139,Flete!$O$6:$AA$47,13,FALSE)</f>
        <v>364.37911070232832</v>
      </c>
    </row>
    <row r="140" spans="1:7" x14ac:dyDescent="0.25">
      <c r="D140" s="200">
        <v>35</v>
      </c>
      <c r="E140" s="94">
        <f>VLOOKUP($D140,Flete!$O$6:$AA$47,13,FALSE)</f>
        <v>993.45786856986524</v>
      </c>
      <c r="F140" s="222">
        <v>230</v>
      </c>
      <c r="G140" s="94">
        <f>VLOOKUP($F140,Flete!$O$6:$AA$47,13,FALSE)</f>
        <v>361.31861428372866</v>
      </c>
    </row>
    <row r="141" spans="1:7" x14ac:dyDescent="0.25">
      <c r="D141" s="200">
        <v>40</v>
      </c>
      <c r="E141" s="94">
        <f>VLOOKUP($D141,Flete!$O$6:$AA$47,13,FALSE)</f>
        <v>940.63469298854909</v>
      </c>
      <c r="F141" s="222">
        <v>240</v>
      </c>
      <c r="G141" s="94">
        <f>VLOOKUP($F141,Flete!$O$6:$AA$47,13,FALSE)</f>
        <v>358.51315923334556</v>
      </c>
    </row>
    <row r="142" spans="1:7" x14ac:dyDescent="0.25">
      <c r="D142" s="200">
        <v>45</v>
      </c>
      <c r="E142" s="94">
        <f>VLOOKUP($D142,Flete!$O$6:$AA$47,13,FALSE)</f>
        <v>899.55000086974792</v>
      </c>
      <c r="F142" s="222">
        <v>250</v>
      </c>
      <c r="G142" s="94">
        <f>VLOOKUP($F142,Flete!$O$6:$AA$47,13,FALSE)</f>
        <v>355.93214058699323</v>
      </c>
    </row>
    <row r="143" spans="1:7" x14ac:dyDescent="0.25">
      <c r="D143" s="200">
        <v>50</v>
      </c>
      <c r="E143" s="94">
        <f>VLOOKUP($D143,Flete!$O$6:$AA$47,13,FALSE)</f>
        <v>866.68224717470673</v>
      </c>
      <c r="F143" s="222">
        <v>260</v>
      </c>
      <c r="G143" s="94">
        <f>VLOOKUP($F143,Flete!$O$6:$AA$47,13,FALSE)</f>
        <v>353.54966183651408</v>
      </c>
    </row>
    <row r="144" spans="1:7" x14ac:dyDescent="0.25">
      <c r="D144" s="200">
        <v>60</v>
      </c>
      <c r="E144" s="94">
        <f>VLOOKUP($D144,Flete!$O$6:$AA$47,13,FALSE)</f>
        <v>563.8061119281698</v>
      </c>
      <c r="F144" s="222">
        <v>280</v>
      </c>
      <c r="G144" s="94">
        <f>VLOOKUP($F144,Flete!$O$6:$AA$47,13,FALSE)</f>
        <v>349.29523549637281</v>
      </c>
    </row>
    <row r="145" spans="4:7" x14ac:dyDescent="0.25">
      <c r="D145" s="200">
        <v>70</v>
      </c>
      <c r="E145" s="94">
        <f>VLOOKUP($D145,Flete!$O$6:$AA$47,13,FALSE)</f>
        <v>525.8882960679216</v>
      </c>
      <c r="F145" s="222">
        <v>300</v>
      </c>
      <c r="G145" s="94">
        <f>VLOOKUP($F145,Flete!$O$6:$AA$47,13,FALSE)</f>
        <v>345.60806600158361</v>
      </c>
    </row>
    <row r="146" spans="4:7" x14ac:dyDescent="0.25">
      <c r="D146" s="200">
        <v>80</v>
      </c>
      <c r="E146" s="94">
        <f>VLOOKUP($D146,Flete!$O$6:$AA$47,13,FALSE)</f>
        <v>497.44993417273571</v>
      </c>
      <c r="F146" s="222">
        <v>320</v>
      </c>
      <c r="G146" s="94">
        <f>VLOOKUP($F146,Flete!$O$6:$AA$47,13,FALSE)</f>
        <v>342.38179269364321</v>
      </c>
    </row>
    <row r="147" spans="4:7" x14ac:dyDescent="0.25">
      <c r="D147" s="200">
        <v>90</v>
      </c>
      <c r="E147" s="94">
        <f>VLOOKUP($D147,Flete!$O$6:$AA$47,13,FALSE)</f>
        <v>475.33120825425777</v>
      </c>
      <c r="F147" s="222">
        <v>340</v>
      </c>
      <c r="G147" s="94">
        <f>VLOOKUP($F147,Flete!$O$6:$AA$47,13,FALSE)</f>
        <v>339.53508095134282</v>
      </c>
    </row>
    <row r="148" spans="4:7" x14ac:dyDescent="0.25">
      <c r="D148" s="200">
        <v>100</v>
      </c>
      <c r="E148" s="94">
        <f>VLOOKUP($D148,Flete!$O$6:$AA$47,13,FALSE)</f>
        <v>457.63622751947543</v>
      </c>
      <c r="F148" s="222">
        <v>360</v>
      </c>
      <c r="G148" s="94">
        <f>VLOOKUP($F148,Flete!$O$6:$AA$47,13,FALSE)</f>
        <v>337.00467051374238</v>
      </c>
    </row>
    <row r="149" spans="4:7" x14ac:dyDescent="0.25">
      <c r="D149" s="200">
        <v>110</v>
      </c>
      <c r="E149" s="94">
        <f>VLOOKUP($D149,Flete!$O$6:$AA$47,13,FALSE)</f>
        <v>443.15851600919882</v>
      </c>
      <c r="F149" s="222">
        <v>380</v>
      </c>
      <c r="G149" s="94">
        <f>VLOOKUP($F149,Flete!$O$6:$AA$47,13,FALSE)</f>
        <v>334.7406190695736</v>
      </c>
    </row>
    <row r="150" spans="4:7" x14ac:dyDescent="0.25">
      <c r="D150" s="200">
        <v>120</v>
      </c>
      <c r="E150" s="94">
        <f>VLOOKUP($D150,Flete!$O$6:$AA$47,13,FALSE)</f>
        <v>431.09375641730179</v>
      </c>
      <c r="F150" s="222">
        <v>400</v>
      </c>
      <c r="G150" s="94">
        <f>VLOOKUP($F150,Flete!$O$6:$AA$47,13,FALSE)</f>
        <v>332.70297276982171</v>
      </c>
    </row>
    <row r="151" spans="4:7" x14ac:dyDescent="0.25">
      <c r="D151" s="200">
        <v>130</v>
      </c>
      <c r="E151" s="94">
        <f>VLOOKUP($D151,Flete!$O$6:$AA$47,13,FALSE)</f>
        <v>420.88511368569658</v>
      </c>
      <c r="F151" s="222">
        <v>420</v>
      </c>
      <c r="G151" s="94">
        <f>VLOOKUP($F151,Flete!$O$6:$AA$47,13,FALSE)</f>
        <v>330.8593880224272</v>
      </c>
    </row>
    <row r="152" spans="4:7" x14ac:dyDescent="0.25">
      <c r="D152" s="200">
        <v>140</v>
      </c>
      <c r="E152" s="94">
        <f>VLOOKUP($D152,Flete!$O$6:$AA$47,13,FALSE)</f>
        <v>412.13484848717781</v>
      </c>
      <c r="F152" s="222">
        <v>440</v>
      </c>
      <c r="G152" s="94">
        <f>VLOOKUP($F152,Flete!$O$6:$AA$47,13,FALSE)</f>
        <v>329.18340188843212</v>
      </c>
    </row>
    <row r="153" spans="4:7" x14ac:dyDescent="0.25">
      <c r="D153" s="200">
        <v>150</v>
      </c>
      <c r="E153" s="94">
        <f>VLOOKUP($D153,Flete!$O$6:$AA$47,13,FALSE)</f>
        <v>397.22843892863142</v>
      </c>
      <c r="F153" s="222">
        <v>460</v>
      </c>
      <c r="G153" s="94">
        <f>VLOOKUP($F153,Flete!$O$6:$AA$47,13,FALSE)</f>
        <v>327.65315367913223</v>
      </c>
    </row>
    <row r="154" spans="4:7" x14ac:dyDescent="0.25">
      <c r="D154" s="200">
        <v>160</v>
      </c>
      <c r="E154" s="94">
        <f>VLOOKUP($D154,Flete!$O$6:$AA$47,13,FALSE)</f>
        <v>390.7758923127505</v>
      </c>
      <c r="F154" s="222">
        <v>480</v>
      </c>
      <c r="G154" s="94">
        <f>VLOOKUP($F154,Flete!$O$6:$AA$47,13,FALSE)</f>
        <v>326.25042615394068</v>
      </c>
    </row>
    <row r="155" spans="4:7" x14ac:dyDescent="0.25">
      <c r="D155" s="201">
        <v>170</v>
      </c>
      <c r="E155" s="95">
        <f>VLOOKUP($D155,Flete!$O$6:$AA$47,13,FALSE)</f>
        <v>385.08246882814962</v>
      </c>
      <c r="F155" s="223">
        <v>500</v>
      </c>
      <c r="G155" s="95">
        <f>VLOOKUP($F155,Flete!$O$6:$AA$47,13,FALSE)</f>
        <v>324.95991683076454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1069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2245935.6738240798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VLOOKUP($B9,IN_04_26!$B:$E,4,)</f>
        <v>16100.97696995727</v>
      </c>
      <c r="G9" s="13">
        <f>F9*E9</f>
        <v>1025954.2525256772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VLOOKUP($B10,IN_04_26!$B:$E,4,)</f>
        <v>1220.6038746453003</v>
      </c>
      <c r="G10" s="13">
        <f>F10*E10</f>
        <v>65119.216712326772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VLOOKUP($B11,IN_04_26!$B:$E,4,)</f>
        <v>6719.3567545406886</v>
      </c>
      <c r="G11" s="13">
        <f>F11*E11</f>
        <v>92256.768239843659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VLOOKUP($B12,IN_04_26!$B:$E,4,)</f>
        <v>8370.7961298527989</v>
      </c>
      <c r="G12" s="13">
        <f>F12*E12</f>
        <v>41016.901036278716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VLOOKUP($B13,IN_04_26!$B:$E,4,)</f>
        <v>3293.2882010554677</v>
      </c>
      <c r="G13" s="13">
        <f>F13*E13</f>
        <v>437184.00869011332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VLOOKUP($B15,IN_04_26!$B:$E,4,)</f>
        <v>11251.405858181817</v>
      </c>
      <c r="G15" s="13">
        <f>F15*E15</f>
        <v>562570.29290909087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VLOOKUP($B17,IN_04_26!$B:$E,4,)</f>
        <v>145561.55807165941</v>
      </c>
      <c r="G17" s="17">
        <f>F17*E17</f>
        <v>21834.233710748911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27519396.658273317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VLOOKUP($B23,IN_04_26!$B:$E,4,)</f>
        <v>16100.97696995727</v>
      </c>
      <c r="G23" s="13">
        <f t="shared" ref="G23:G28" si="0">F23*E23</f>
        <v>7609643.7355412049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VLOOKUP($B24,IN_04_26!$B:$E,4,)</f>
        <v>1220.6038746453003</v>
      </c>
      <c r="G24" s="13">
        <f t="shared" si="0"/>
        <v>703473.07228207518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VLOOKUP($B25,IN_04_26!$B:$E,4,)</f>
        <v>2638713.769775257</v>
      </c>
      <c r="G25" s="13">
        <f t="shared" si="0"/>
        <v>4596639.386948498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VLOOKUP($B26,IN_04_26!$B:$E,4,)</f>
        <v>6719.3567545406886</v>
      </c>
      <c r="G26" s="13">
        <f t="shared" si="0"/>
        <v>986737.53940430004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VLOOKUP($B27,IN_04_26!$B:$E,4,)</f>
        <v>8370.7961298527989</v>
      </c>
      <c r="G27" s="13">
        <f t="shared" si="0"/>
        <v>3122474.3723576907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VLOOKUP($B28,IN_04_26!$B:$E,4,)</f>
        <v>3293.2882010554677</v>
      </c>
      <c r="G28" s="13">
        <f t="shared" si="0"/>
        <v>6857696.3532628259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VLOOKUP($B30,IN_04_26!$B:$E,4,)</f>
        <v>11251.405858181817</v>
      </c>
      <c r="G30" s="13">
        <f>F30*E30</f>
        <v>3390037.3336643232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VLOOKUP($B32,IN_04_26!$B:$E,4,)</f>
        <v>145561.55807165941</v>
      </c>
      <c r="G32" s="17">
        <f>F32*E32</f>
        <v>252694.86481240074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2294937.7878722055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VLOOKUP($B38,IN_04_26!$B:$E,4,)</f>
        <v>157841.02565531404</v>
      </c>
      <c r="G38" s="13">
        <f t="shared" ref="G38:G44" si="1">F38*E38</f>
        <v>157841.02565531404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VLOOKUP($B39,IN_04_26!$B:$E,4,)</f>
        <v>33363.580365543668</v>
      </c>
      <c r="G39" s="13">
        <f t="shared" si="1"/>
        <v>120108.8893159572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VLOOKUP($B40,IN_04_26!$B:$E,4,)</f>
        <v>1220.6038746453003</v>
      </c>
      <c r="G40" s="13">
        <f t="shared" si="1"/>
        <v>53706.570484393211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VLOOKUP($B41,IN_04_26!$B:$E,4,)</f>
        <v>16100.97696995727</v>
      </c>
      <c r="G41" s="13">
        <f t="shared" si="1"/>
        <v>531332.24000858993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VLOOKUP($B42,IN_04_26!$B:$E,4,)</f>
        <v>6719.3567545406886</v>
      </c>
      <c r="G42" s="13">
        <f t="shared" si="1"/>
        <v>143525.46027698909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VLOOKUP($B43,IN_04_26!$B:$E,4,)</f>
        <v>8370.7961298527989</v>
      </c>
      <c r="G43" s="13">
        <f t="shared" si="1"/>
        <v>212534.51373696257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VLOOKUP($B44,IN_04_26!$B:$E,4,)</f>
        <v>3293.2882010554677</v>
      </c>
      <c r="G44" s="13">
        <f t="shared" si="1"/>
        <v>574217.73073603143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VLOOKUP($B46,IN_04_26!$B:$E,4,)</f>
        <v>11251.405858181817</v>
      </c>
      <c r="G46" s="13">
        <f>F46*E46</f>
        <v>472559.04604363634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VLOOKUP($B48,IN_04_26!$B:$E,4,)</f>
        <v>145561.55807165941</v>
      </c>
      <c r="G48" s="17">
        <f>F48*E48</f>
        <v>29112.311614331884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1076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10980.739252221003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VLOOKUP($B9,IN_04_26!$B:$E,4,)</f>
        <v>170397.82050517976</v>
      </c>
      <c r="G9" s="13">
        <f>F9*E9</f>
        <v>2129.9727563147471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VLOOKUP($B10,IN_04_26!$B:$E,4,)</f>
        <v>7473.8639809798651</v>
      </c>
      <c r="G10" s="13">
        <f>F10*E10</f>
        <v>500.748886725651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VLOOKUP($B11,IN_04_26!$B:$E,4,)</f>
        <v>9580.4625141187844</v>
      </c>
      <c r="G11" s="13">
        <f>F11*E11</f>
        <v>3257.3572548003867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VLOOKUP($B13,IN_04_26!$B:$E,4,)</f>
        <v>9748.6360345454541</v>
      </c>
      <c r="G13" s="13">
        <f>F13*E13</f>
        <v>4874.318017272727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VLOOKUP($B15,IN_04_26!$B:$E,4,)</f>
        <v>145561.55807165941</v>
      </c>
      <c r="G15" s="17">
        <f>F15*E15</f>
        <v>218.34233710748913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2762.7637486518279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VLOOKUP($B21,IN_04_26!$B:$E,4,)</f>
        <v>7473.8639809798651</v>
      </c>
      <c r="G21" s="13">
        <f>F21*E21</f>
        <v>149.47727961959731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VLOOKUP($B22,IN_04_26!$B:$E,4,)</f>
        <v>344.48893786679162</v>
      </c>
      <c r="G22" s="13">
        <f>F22*E22</f>
        <v>103.34668136003748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VLOOKUP($B24,IN_04_26!$B:$E,4,)</f>
        <v>9748.6360345454541</v>
      </c>
      <c r="G24" s="13">
        <f>F24*E24</f>
        <v>2437.1590086363635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VLOOKUP($B26,IN_04_26!$B:$E,4,)</f>
        <v>145561.55807165941</v>
      </c>
      <c r="G26" s="17">
        <f>F26*E26</f>
        <v>72.78077903582971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2863.3715558144695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VLOOKUP($B32,IN_04_26!$B:$E,4,)</f>
        <v>7473.8639809798651</v>
      </c>
      <c r="G32" s="13">
        <f>F32*E32</f>
        <v>149.47727961959731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VLOOKUP($B33,IN_04_26!$B:$E,4,)</f>
        <v>2719.3931803023838</v>
      </c>
      <c r="G33" s="13">
        <f>F33*E33</f>
        <v>203.95448852267879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VLOOKUP($B35,IN_04_26!$B:$E,4,)</f>
        <v>9748.6360345454541</v>
      </c>
      <c r="G35" s="13">
        <f>F35*E35</f>
        <v>2437.1590086363635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VLOOKUP($B37,IN_04_26!$B:$E,4,)</f>
        <v>145561.55807165941</v>
      </c>
      <c r="G37" s="17">
        <f>F37*E37</f>
        <v>72.78077903582971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14097.33303259987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VLOOKUP($B43,IN_04_26!$B:$E,4,)</f>
        <v>105438.28716578918</v>
      </c>
      <c r="G43" s="13">
        <f>F43*E43</f>
        <v>5271.9143582894594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VLOOKUP($B44,IN_04_26!$B:$E,4,)</f>
        <v>43001.213572937129</v>
      </c>
      <c r="G44" s="13">
        <f>F44*E44</f>
        <v>1075.0303393234283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VLOOKUP($B45,IN_04_26!$B:$E,4,)</f>
        <v>14778.819293457176</v>
      </c>
      <c r="G45" s="13">
        <f>F45*E45</f>
        <v>147.78819293457175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VLOOKUP($B47,IN_04_26!$B:$E,4,)</f>
        <v>9748.6360345454541</v>
      </c>
      <c r="G47" s="13">
        <f>F47*E47</f>
        <v>7311.477025909091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VLOOKUP($B49,IN_04_26!$B:$E,4,)</f>
        <v>145561.55807165941</v>
      </c>
      <c r="G49" s="17">
        <f>F49*E49</f>
        <v>291.12311614331884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8055.0996204105013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VLOOKUP($B53,IN_04_26!$B:$E,4,)</f>
        <v>3360.8021338293242</v>
      </c>
      <c r="G53" s="13">
        <f>F53*E53</f>
        <v>201.64812802975945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VLOOKUP($B54,IN_04_26!$B:$E,4,)</f>
        <v>14778.819293457176</v>
      </c>
      <c r="G54" s="13">
        <f>F54*E54</f>
        <v>2955.7638586914354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VLOOKUP($B56,IN_04_26!$B:$E,4,)</f>
        <v>9748.6360345454541</v>
      </c>
      <c r="G56" s="13">
        <f>F56*E56</f>
        <v>4679.3452965818178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VLOOKUP($B58,IN_04_26!$B:$E,4,)</f>
        <v>145561.55807165941</v>
      </c>
      <c r="G58" s="17">
        <f>F58*E58</f>
        <v>218.34233710748913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12273.049735506875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VLOOKUP($B64,IN_04_26!$B:$E,4,)</f>
        <v>3360.8021338293242</v>
      </c>
      <c r="G64" s="13">
        <f>F64*E64</f>
        <v>201.64812802975945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VLOOKUP($B65,IN_04_26!$B:$E,4,)</f>
        <v>43001.213572937129</v>
      </c>
      <c r="G65" s="13">
        <f>F65*E65</f>
        <v>1634.0461157716109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VLOOKUP($B66,IN_04_26!$B:$E,4,)</f>
        <v>105438.28716578918</v>
      </c>
      <c r="G66" s="13">
        <f>F66*E66</f>
        <v>5271.9143582894594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VLOOKUP($B68,IN_04_26!$B:$E,4,)</f>
        <v>9748.6360345454541</v>
      </c>
      <c r="G68" s="13">
        <f>F68*E68</f>
        <v>4874.318017272727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VLOOKUP($B70,IN_04_26!$B:$E,4,)</f>
        <v>145561.55807165941</v>
      </c>
      <c r="G70" s="17">
        <f>F70*E70</f>
        <v>291.12311614331884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16418.615967713162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VLOOKUP($B76,IN_04_26!$B:$E,4,)</f>
        <v>21247.315537908064</v>
      </c>
      <c r="G76" s="13">
        <f>F76*E76</f>
        <v>10623.657768954032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VLOOKUP($B77,IN_04_26!$B:$E,4,)</f>
        <v>3360.8021338293242</v>
      </c>
      <c r="G77" s="13">
        <f>F77*E77</f>
        <v>483.95550727142268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VLOOKUP($B79,IN_04_26!$B:$E,4,)</f>
        <v>9748.6360345454541</v>
      </c>
      <c r="G79" s="13">
        <f>F79*E79</f>
        <v>4874.318017272727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VLOOKUP($B81,IN_04_26!$B:$E,4,)</f>
        <v>145561.55807165941</v>
      </c>
      <c r="G81" s="17">
        <f>F81*E81</f>
        <v>436.68467421497826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43334.3934699944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VLOOKUP($B9,IN_04_26!$B:$E,4,)</f>
        <v>31986.435652808523</v>
      </c>
      <c r="G9" s="13">
        <f>F9*E9</f>
        <v>33585.757435448948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VLOOKUP($B11,IN_04_26!$B:$E,4,)</f>
        <v>9748.6360345454541</v>
      </c>
      <c r="G11" s="17">
        <f>F11*E11</f>
        <v>9748.6360345454541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6671.6000341492954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VLOOKUP($B9,IN_04_26!$B:$E,4,)</f>
        <v>240330.17157786401</v>
      </c>
      <c r="G9" s="13">
        <f>F9*E9</f>
        <v>1970.7074069384846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VLOOKUP($B10,IN_04_26!$B:$E,4,)</f>
        <v>3723.7896190257698</v>
      </c>
      <c r="G10" s="13">
        <f>F10*E10</f>
        <v>260.66527333180392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VLOOKUP($B11,IN_04_26!$B:$E,4,)</f>
        <v>18438.400772693076</v>
      </c>
      <c r="G11" s="13">
        <f>F11*E11</f>
        <v>1515.6365435153707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VLOOKUP($B13,IN_04_26!$B:$E,4,)</f>
        <v>9748.6360345454541</v>
      </c>
      <c r="G13" s="17">
        <f>F13*E13</f>
        <v>2924.5908103636361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65823.525005550604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VLOOKUP($B19,IN_04_26!$B:$E,4,)</f>
        <v>721.43310652426362</v>
      </c>
      <c r="G19" s="13">
        <f>F19*E19</f>
        <v>33763.069385335541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VLOOKUP($B20,IN_04_26!$B:$E,4,)</f>
        <v>4791.4518335079429</v>
      </c>
      <c r="G20" s="13">
        <f>F20*E20</f>
        <v>1916.5807334031772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VLOOKUP($B21,IN_04_26!$B:$E,4,)</f>
        <v>30424.08109064764</v>
      </c>
      <c r="G21" s="13">
        <f>F21*E21</f>
        <v>2847.6939900846191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VLOOKUP($B23,IN_04_26!$B:$E,4,)</f>
        <v>9748.6360345454541</v>
      </c>
      <c r="G23" s="17">
        <f>F23*E23</f>
        <v>27296.18089672727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97059.423134780591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VLOOKUP($B29,IN_04_26!$B:$E,4,)</f>
        <v>721.43310652426362</v>
      </c>
      <c r="G29" s="13">
        <f t="shared" ref="G29:G38" si="0">F29*E29</f>
        <v>26454.952016244748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VLOOKUP($B30,IN_04_26!$B:$E,4,)</f>
        <v>24635.130707522851</v>
      </c>
      <c r="G30" s="13">
        <f t="shared" si="0"/>
        <v>2537.4184628748535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VLOOKUP($B31,IN_04_26!$B:$E,4,)</f>
        <v>19782.932019914497</v>
      </c>
      <c r="G31" s="13">
        <f t="shared" si="0"/>
        <v>1740.8980177524757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VLOOKUP($B32,IN_04_26!$B:$E,4,)</f>
        <v>22382.305891220578</v>
      </c>
      <c r="G32" s="13">
        <f t="shared" si="0"/>
        <v>22382.305891220578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VLOOKUP($B33,IN_04_26!$B:$E,4,)</f>
        <v>374.83715163092239</v>
      </c>
      <c r="G33" s="13">
        <f t="shared" si="0"/>
        <v>749.67430326184478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VLOOKUP($B34,IN_04_26!$B:$E,4,)</f>
        <v>240330.17157786401</v>
      </c>
      <c r="G34" s="13">
        <f t="shared" si="0"/>
        <v>1441.981029467184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VLOOKUP($B35,IN_04_26!$B:$E,4,)</f>
        <v>1697.6524605947052</v>
      </c>
      <c r="G35" s="13">
        <f t="shared" si="0"/>
        <v>1697.6524605947052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VLOOKUP($B36,IN_04_26!$B:$E,4,)</f>
        <v>1895.3786115951341</v>
      </c>
      <c r="G36" s="13">
        <f t="shared" si="0"/>
        <v>1895.3786115951341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VLOOKUP($B37,IN_04_26!$B:$E,4,)</f>
        <v>46374.828233069384</v>
      </c>
      <c r="G37" s="13">
        <f t="shared" si="0"/>
        <v>602.87276702990198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VLOOKUP($B38,IN_04_26!$B:$E,4,)</f>
        <v>27006.316981694399</v>
      </c>
      <c r="G38" s="13">
        <f t="shared" si="0"/>
        <v>8912.0846039591524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VLOOKUP($B40,IN_04_26!$B:$E,4,)</f>
        <v>9748.6360345454541</v>
      </c>
      <c r="G40" s="13">
        <f>F40*E40</f>
        <v>26321.317293272728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VLOOKUP($B42,IN_04_26!$B:$E,4,)</f>
        <v>232288.76775072754</v>
      </c>
      <c r="G42" s="17">
        <f>F42*E42</f>
        <v>2322.8876775072754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524901.29939680698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VLOOKUP($B48,IN_04_26!$B:$E,4,)</f>
        <v>133376.20242063198</v>
      </c>
      <c r="G48" s="13">
        <f>F48*E48</f>
        <v>133376.20242063198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VLOOKUP($B49,IN_04_26!$B:$E,4,)</f>
        <v>280345.79741981853</v>
      </c>
      <c r="G49" s="13">
        <f>F49*E49</f>
        <v>336414.95690378221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VLOOKUP($B51,IN_04_26!$B:$E,4,)</f>
        <v>9748.6360345454541</v>
      </c>
      <c r="G51" s="13">
        <f>F51*E51</f>
        <v>45818.589362363637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VLOOKUP($B53,IN_04_26!$B:$E,4,)</f>
        <v>232288.76775072754</v>
      </c>
      <c r="G53" s="17">
        <f>F53*E53</f>
        <v>9291.5507100291015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8687.5443970086581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VLOOKUP($B57,IN_04_26!$B:$E,4,)</f>
        <v>2215.6252501183017</v>
      </c>
      <c r="G57" s="13">
        <f>F57*E57</f>
        <v>1107.8126250591508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VLOOKUP($B58,IN_04_26!$B:$E,4,)</f>
        <v>2705.4137546767797</v>
      </c>
      <c r="G58" s="13">
        <f>F58*E58</f>
        <v>2705.4137546767797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VLOOKUP($B60,IN_04_26!$B:$E,4,)</f>
        <v>9748.6360345454541</v>
      </c>
      <c r="G60" s="17">
        <f>F60*E60</f>
        <v>4874.318017272727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555569.78357399139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VLOOKUP($B66,IN_04_26!$B:$E,4,)</f>
        <v>14906.664805919534</v>
      </c>
      <c r="G66" s="13">
        <f>F66*E66</f>
        <v>506826.60340126418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VLOOKUP($B68,IN_04_26!$B:$E,4,)</f>
        <v>9748.6360345454541</v>
      </c>
      <c r="G68" s="17">
        <f>F68*E68</f>
        <v>48743.180172727269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2079.5282869275034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VLOOKUP($B74,IN_04_26!$B:$E,4,)</f>
        <v>9748.6360345454541</v>
      </c>
      <c r="G74" s="13">
        <f>F74*E74</f>
        <v>623.91270621090905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VLOOKUP($B76,IN_04_26!$B:$E,4,)</f>
        <v>145561.55807165941</v>
      </c>
      <c r="G76" s="17">
        <f>F76*E76</f>
        <v>1455.6155807165942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992831.30615423305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VLOOKUP($B82,IN_04_26!$B:$E,4,)</f>
        <v>14314.359761194028</v>
      </c>
      <c r="G82" s="13">
        <f>F82*E82</f>
        <v>27277.443960931338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VLOOKUP($B83,IN_04_26!$B:$E,4,)</f>
        <v>5157.3049841573729</v>
      </c>
      <c r="G83" s="13">
        <f>F83*E83</f>
        <v>185662.97942966543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VLOOKUP($B85,IN_04_26!$B:$E,4,)</f>
        <v>9748.6360345454541</v>
      </c>
      <c r="G85" s="17">
        <f>F85*E85</f>
        <v>779890.8827636363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325013.64754952292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VLOOKUP($B90,IN_04_26!$B:$E,4,)</f>
        <v>721.43310652426362</v>
      </c>
      <c r="G90" s="13">
        <f>F90*E90</f>
        <v>252501.58728349226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VLOOKUP($B91,IN_04_26!$B:$E,4,)</f>
        <v>19782.932019914497</v>
      </c>
      <c r="G91" s="13">
        <f>F91*E91</f>
        <v>12858.905812944424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VLOOKUP($B92,IN_04_26!$B:$E,4,)</f>
        <v>24635.130707522851</v>
      </c>
      <c r="G92" s="13">
        <f>F92*E92</f>
        <v>16012.834959889853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VLOOKUP($B94,IN_04_26!$B:$E,4,)</f>
        <v>9748.6360345454541</v>
      </c>
      <c r="G94" s="13">
        <f>F94*E94</f>
        <v>38994.544138181816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VLOOKUP($B96,IN_04_26!$B:$E,4,)</f>
        <v>232288.76775072754</v>
      </c>
      <c r="G96" s="17">
        <f>F96*E96</f>
        <v>4645.7753550145508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1053480.7065853924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VLOOKUP($B102,IN_04_26!$B:$E,4,)</f>
        <v>260642.65667802328</v>
      </c>
      <c r="G102" s="13">
        <f>F102*E102</f>
        <v>1042570.6267120931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VLOOKUP($B104,IN_04_26!$B:$E,4,)</f>
        <v>9748.6360345454541</v>
      </c>
      <c r="G104" s="13">
        <f>F104*E104</f>
        <v>9748.6360345454541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VLOOKUP($B106,IN_04_26!$B:$E,4,)</f>
        <v>232288.76775072754</v>
      </c>
      <c r="G106" s="17">
        <f>F106*E106</f>
        <v>1161.4438387536377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832300.50461834215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VLOOKUP($B112,IN_04_26!$B:$E,4,)</f>
        <v>133376.20242063198</v>
      </c>
      <c r="G112" s="13">
        <f>F112*E112</f>
        <v>133376.20242063198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VLOOKUP($B113,IN_04_26!$B:$E,4,)</f>
        <v>536511.80177109782</v>
      </c>
      <c r="G113" s="13">
        <f>F113*E113</f>
        <v>643814.16212531738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VLOOKUP($B115,IN_04_26!$B:$E,4,)</f>
        <v>9748.6360345454541</v>
      </c>
      <c r="G115" s="13">
        <f>F115*E115</f>
        <v>45818.589362363637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VLOOKUP($B117,IN_04_26!$B:$E,4,)</f>
        <v>232288.76775072754</v>
      </c>
      <c r="G117" s="17">
        <f>F117*E117</f>
        <v>9291.5507100291015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1"/>
  <sheetViews>
    <sheetView topLeftCell="B1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1116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95317.207584994816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VLOOKUP($B9,IN_04_26!$B:$E,4,)</f>
        <v>12904.243092430306</v>
      </c>
      <c r="G9" s="13">
        <f t="shared" ref="G9:G16" si="0">F9*E9</f>
        <v>51023.377187469436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VLOOKUP($B10,IN_04_26!$B:$E,4,)</f>
        <v>23988.151777538744</v>
      </c>
      <c r="G10" s="13">
        <f t="shared" si="0"/>
        <v>3406.3175524105013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VLOOKUP($B11,IN_04_26!$B:$E,4,)</f>
        <v>546370.58784733643</v>
      </c>
      <c r="G11" s="13">
        <f t="shared" si="0"/>
        <v>5463.7058784733645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VLOOKUP($B12,IN_04_26!$B:$E,4,)</f>
        <v>3334.8502562103213</v>
      </c>
      <c r="G12" s="13">
        <f t="shared" si="0"/>
        <v>7336.6705636627075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VLOOKUP($B13,IN_04_26!$B:$E,4,)</f>
        <v>24199.456322304984</v>
      </c>
      <c r="G13" s="13">
        <f t="shared" si="0"/>
        <v>169.39619425613489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VLOOKUP($B14,IN_04_26!$B:$E,4,)</f>
        <v>721.43310652426362</v>
      </c>
      <c r="G14" s="13">
        <f t="shared" si="0"/>
        <v>785.64065300492302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VLOOKUP($B15,IN_04_26!$B:$E,4,)</f>
        <v>28466.714365082258</v>
      </c>
      <c r="G15" s="13">
        <f t="shared" si="0"/>
        <v>199.26700055557581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VLOOKUP($B16,IN_04_26!$B:$E,4,)</f>
        <v>4791.4518335079429</v>
      </c>
      <c r="G16" s="13">
        <f t="shared" si="0"/>
        <v>258.73839900942892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VLOOKUP($B18,IN_04_26!$B:$E,4,)</f>
        <v>11251.405858181817</v>
      </c>
      <c r="G18" s="13">
        <f>F18*E18</f>
        <v>10047.505431356363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VLOOKUP($B20,IN_04_26!$B:$E,4,)</f>
        <v>169659.06862037149</v>
      </c>
      <c r="G20" s="17">
        <f>F20*E20</f>
        <v>16626.588724796406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84970.013770269841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VLOOKUP($B26,IN_04_26!$B:$E,4,)</f>
        <v>12904.243092430306</v>
      </c>
      <c r="G26" s="13">
        <f t="shared" ref="G26:G31" si="1">F26*E26</f>
        <v>51023.377187469436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VLOOKUP($B27,IN_04_26!$B:$E,4,)</f>
        <v>23988.151777538744</v>
      </c>
      <c r="G27" s="13">
        <f t="shared" si="1"/>
        <v>3406.3175524105013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VLOOKUP($B28,IN_04_26!$B:$E,4,)</f>
        <v>546370.58784733643</v>
      </c>
      <c r="G28" s="13">
        <f t="shared" si="1"/>
        <v>2622.5788216672145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VLOOKUP($B29,IN_04_26!$B:$E,4,)</f>
        <v>721.43310652426362</v>
      </c>
      <c r="G29" s="13">
        <f t="shared" si="1"/>
        <v>785.64065300492302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VLOOKUP($B30,IN_04_26!$B:$E,4,)</f>
        <v>28466.714365082258</v>
      </c>
      <c r="G30" s="13">
        <f t="shared" si="1"/>
        <v>199.26700055557581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VLOOKUP($B31,IN_04_26!$B:$E,4,)</f>
        <v>4791.4518335079429</v>
      </c>
      <c r="G31" s="13">
        <f t="shared" si="1"/>
        <v>258.73839900942892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VLOOKUP($B33,IN_04_26!$B:$E,4,)</f>
        <v>11251.405858181817</v>
      </c>
      <c r="G33" s="13">
        <f>F33*E33</f>
        <v>10047.505431356363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VLOOKUP($B35,IN_04_26!$B:$E,4,)</f>
        <v>169659.06862037149</v>
      </c>
      <c r="G35" s="17">
        <f>F35*E35</f>
        <v>16626.588724796406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25077139.424076062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VLOOKUP($B42,IN_04_26!$B:$E,4,)</f>
        <v>4342507.6730528511</v>
      </c>
      <c r="G42" s="13">
        <f t="shared" ref="G42:G47" si="2">F42*E42</f>
        <v>4342507.6730528511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VLOOKUP($B43,IN_04_26!$B:$E,4,)</f>
        <v>4467766.7517719632</v>
      </c>
      <c r="G43" s="13">
        <f t="shared" si="2"/>
        <v>4467766.7517719632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VLOOKUP($B44,IN_04_26!$B:$E,4,)</f>
        <v>4112474.8967937394</v>
      </c>
      <c r="G44" s="13">
        <f t="shared" si="2"/>
        <v>4112474.8967937394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VLOOKUP($B45,IN_04_26!$B:$E,4,)</f>
        <v>469781.58003688231</v>
      </c>
      <c r="G45" s="13">
        <f t="shared" si="2"/>
        <v>469781.58003688231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VLOOKUP($B46,IN_04_26!$B:$E,4,)</f>
        <v>36347.308649697901</v>
      </c>
      <c r="G46" s="13">
        <f t="shared" si="2"/>
        <v>4361677.037963748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VLOOKUP($B47,IN_04_26!$B:$E,4,)</f>
        <v>97380.832911805526</v>
      </c>
      <c r="G47" s="13">
        <f t="shared" si="2"/>
        <v>4985898.6450844435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VLOOKUP($B49,IN_04_26!$B:$E,4,)</f>
        <v>11251.405858181817</v>
      </c>
      <c r="G49" s="13">
        <f>F49*E49</f>
        <v>810101.22178909089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VLOOKUP($B51,IN_04_26!$B:$E,4,)</f>
        <v>169659.06862037149</v>
      </c>
      <c r="G51" s="17">
        <f>F51*E51</f>
        <v>1526931.6175833433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1123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137178.58830868007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VLOOKUP($B9,IN_04_26!$B:$E,4,)</f>
        <v>39441.450622681688</v>
      </c>
      <c r="G9" s="13">
        <f t="shared" ref="G9:G15" si="0">F9*E9</f>
        <v>61528.662971383434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VLOOKUP($B10,IN_04_26!$B:$E,4,)</f>
        <v>22665.609123218321</v>
      </c>
      <c r="G10" s="13">
        <f t="shared" si="0"/>
        <v>15865.926386252824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VLOOKUP($B11,IN_04_26!$B:$E,4,)</f>
        <v>73355.150415010416</v>
      </c>
      <c r="G11" s="13">
        <f t="shared" si="0"/>
        <v>12176.95496889173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VLOOKUP($B12,IN_04_26!$B:$E,4,)</f>
        <v>233238.99031799968</v>
      </c>
      <c r="G12" s="13">
        <f t="shared" si="0"/>
        <v>2332.389903179997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VLOOKUP($B13,IN_04_26!$B:$E,4,)</f>
        <v>721.43310652426362</v>
      </c>
      <c r="G13" s="13">
        <f t="shared" si="0"/>
        <v>6112.7027115800865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VLOOKUP($B14,IN_04_26!$B:$E,4,)</f>
        <v>30424.08109064764</v>
      </c>
      <c r="G14" s="13">
        <f t="shared" si="0"/>
        <v>973.57059490072447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VLOOKUP($B15,IN_04_26!$B:$E,4,)</f>
        <v>4791.4518335079429</v>
      </c>
      <c r="G15" s="13">
        <f t="shared" si="0"/>
        <v>3147.9838546147184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VLOOKUP($B17,IN_04_26!$B:$E,4,)</f>
        <v>11251.405858181817</v>
      </c>
      <c r="G17" s="13">
        <f>F17*E17</f>
        <v>15020.626820672725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VLOOKUP($B19,IN_04_26!$B:$E,4,)</f>
        <v>169659.06862037149</v>
      </c>
      <c r="G19" s="17">
        <f>F19*E19</f>
        <v>20019.770097203833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107673.02419197188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VLOOKUP($B25,IN_04_26!$B:$E,4,)</f>
        <v>39441.450622681688</v>
      </c>
      <c r="G25" s="13">
        <f>F25*E25</f>
        <v>61528.662971383434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VLOOKUP($B26,IN_04_26!$B:$E,4,)</f>
        <v>233238.99031799968</v>
      </c>
      <c r="G26" s="13">
        <f>F26*E26</f>
        <v>2332.389903179997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VLOOKUP($B27,IN_04_26!$B:$E,4,)</f>
        <v>721.43310652426362</v>
      </c>
      <c r="G27" s="13">
        <f>F27*E27</f>
        <v>6112.7027115800865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VLOOKUP($B28,IN_04_26!$B:$E,4,)</f>
        <v>30424.08109064764</v>
      </c>
      <c r="G28" s="13">
        <f>F28*E28</f>
        <v>973.57059490072447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VLOOKUP($B29,IN_04_26!$B:$E,4,)</f>
        <v>4791.4518335079429</v>
      </c>
      <c r="G29" s="13">
        <f>F29*E29</f>
        <v>3147.9838546147184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VLOOKUP($B31,IN_04_26!$B:$E,4,)</f>
        <v>11251.405858181817</v>
      </c>
      <c r="G31" s="13">
        <f>F31*E31</f>
        <v>13557.94405910909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VLOOKUP($B33,IN_04_26!$B:$E,4,)</f>
        <v>169659.06862037149</v>
      </c>
      <c r="G33" s="17">
        <f>F33*E33</f>
        <v>20019.770097203833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59594.957655883642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VLOOKUP($B9,IN_04_26!$B:$E,4,)</f>
        <v>11837.936118358537</v>
      </c>
      <c r="G9" s="13">
        <f>F9*E9</f>
        <v>21308.285013045366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VLOOKUP($B10,IN_04_26!$B:$E,4,)</f>
        <v>24802.773421188842</v>
      </c>
      <c r="G10" s="13">
        <f>F10*E10</f>
        <v>3968.4437473902149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VLOOKUP($B11,IN_04_26!$B:$E,4,)</f>
        <v>52916.126629830411</v>
      </c>
      <c r="G11" s="13">
        <f>F11*E11</f>
        <v>5979.5223091708367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VLOOKUP($B13,IN_04_26!$B:$E,4,)</f>
        <v>11251.405858181817</v>
      </c>
      <c r="G13" s="13">
        <f>F13*E13</f>
        <v>9676.2090380363625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VLOOKUP($B15,IN_04_26!$B:$E,4,)</f>
        <v>169659.06862037149</v>
      </c>
      <c r="G15" s="17">
        <f>F15*E15</f>
        <v>18662.497548240863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1136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1137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55343160.139266655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VLOOKUP($B11,IN_04_26!$B:$E,4,)</f>
        <v>885566.72784411593</v>
      </c>
      <c r="G11" s="13">
        <f t="shared" ref="G11:G20" si="0">F11*E11</f>
        <v>1771133.4556882319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VLOOKUP($B12,IN_04_26!$B:$E,4,)</f>
        <v>157407.4088939667</v>
      </c>
      <c r="G12" s="13">
        <f t="shared" si="0"/>
        <v>612472.22800642438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VLOOKUP($B13,IN_04_26!$B:$E,4,)</f>
        <v>76396.254426678075</v>
      </c>
      <c r="G13" s="13">
        <f t="shared" si="0"/>
        <v>8366153.822265516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VLOOKUP($B14,IN_04_26!$B:$E,4,)</f>
        <v>28626249.732861586</v>
      </c>
      <c r="G14" s="13">
        <f t="shared" si="0"/>
        <v>28626249.732861586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VLOOKUP($B15,IN_04_26!$B:$E,4,)</f>
        <v>30748.217498867372</v>
      </c>
      <c r="G15" s="13">
        <f t="shared" si="0"/>
        <v>191930.37362793015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VLOOKUP($B16,IN_04_26!$B:$E,4,)</f>
        <v>2419.5698568950547</v>
      </c>
      <c r="G16" s="13">
        <f t="shared" si="0"/>
        <v>114566.63272398085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VLOOKUP($B17,IN_04_26!$B:$E,4,)</f>
        <v>28466.714365082258</v>
      </c>
      <c r="G17" s="13">
        <f t="shared" si="0"/>
        <v>199267.0005555758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VLOOKUP($B18,IN_04_26!$B:$E,4,)</f>
        <v>24635.130707522851</v>
      </c>
      <c r="G18" s="13">
        <f t="shared" si="0"/>
        <v>270986.43778275134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VLOOKUP($B19,IN_04_26!$B:$E,4,)</f>
        <v>721.43310652426362</v>
      </c>
      <c r="G19" s="13">
        <f t="shared" si="0"/>
        <v>1947869.3876155119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VLOOKUP($B20,IN_04_26!$B:$E,4,)</f>
        <v>3637153.3218211657</v>
      </c>
      <c r="G20" s="13">
        <f t="shared" si="0"/>
        <v>7630747.6691808049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VLOOKUP($B22,IN_04_26!$B:$E,4,)</f>
        <v>11251.405858181817</v>
      </c>
      <c r="G22" s="13">
        <f>F22*E22</f>
        <v>3396799.4285850902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VLOOKUP($B24,IN_04_26!$B:$E,4,)</f>
        <v>169659.06862037149</v>
      </c>
      <c r="G24" s="17">
        <f>F24*E24</f>
        <v>2214983.9703732599</v>
      </c>
      <c r="H24" s="15"/>
    </row>
    <row r="27" spans="1:8" s="2" customFormat="1" ht="18" x14ac:dyDescent="0.25">
      <c r="A27" s="27"/>
      <c r="B27" s="345" t="s">
        <v>1138</v>
      </c>
      <c r="C27" s="345"/>
      <c r="D27" s="345"/>
      <c r="E27" s="345"/>
      <c r="F27" s="345"/>
      <c r="G27" s="345"/>
      <c r="H27" s="345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7287163.8041325463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VLOOKUP($B32,IN_04_26!$B:$E,4,)</f>
        <v>28466.714365082258</v>
      </c>
      <c r="G32" s="13">
        <f t="shared" ref="G32:G40" si="1">F32*E32</f>
        <v>26474.044359526502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VLOOKUP($B33,IN_04_26!$B:$E,4,)</f>
        <v>24635.130707522851</v>
      </c>
      <c r="G33" s="13">
        <f t="shared" si="1"/>
        <v>26359.58985704945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VLOOKUP($B34,IN_04_26!$B:$E,4,)</f>
        <v>721.43310652426362</v>
      </c>
      <c r="G34" s="13">
        <f t="shared" si="1"/>
        <v>116150.73015040644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VLOOKUP($B35,IN_04_26!$B:$E,4,)</f>
        <v>917027.35767521209</v>
      </c>
      <c r="G35" s="13">
        <f t="shared" si="1"/>
        <v>917027.35767521209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VLOOKUP($B36,IN_04_26!$B:$E,4,)</f>
        <v>3637153.3218211657</v>
      </c>
      <c r="G36" s="13">
        <f t="shared" si="1"/>
        <v>3637153.3218211657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VLOOKUP($B37,IN_04_26!$B:$E,4,)</f>
        <v>20632.041036742008</v>
      </c>
      <c r="G37" s="13">
        <f t="shared" si="1"/>
        <v>61896.123110226021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VLOOKUP($B38,IN_04_26!$B:$E,4,)</f>
        <v>86961.348901620746</v>
      </c>
      <c r="G38" s="13">
        <f t="shared" si="1"/>
        <v>814827.83920818637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VLOOKUP($B39,IN_04_26!$B:$E,4,)</f>
        <v>7538.5151395338844</v>
      </c>
      <c r="G39" s="13">
        <f t="shared" si="1"/>
        <v>7915.4408965105786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VLOOKUP($B40,IN_04_26!$B:$E,4,)</f>
        <v>160398.88302646583</v>
      </c>
      <c r="G40" s="13">
        <f t="shared" si="1"/>
        <v>219746.4697462582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VLOOKUP($B42,IN_04_26!$B:$E,4,)</f>
        <v>11251.405858181817</v>
      </c>
      <c r="G42" s="13">
        <f>F42*E42</f>
        <v>577894.70768793451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VLOOKUP($B44,IN_04_26!$B:$E,4,)</f>
        <v>169659.06862037149</v>
      </c>
      <c r="G44" s="17">
        <f>F44*E44</f>
        <v>881718.17962007062</v>
      </c>
      <c r="H44" s="15"/>
    </row>
    <row r="47" spans="1:8" s="2" customFormat="1" ht="18" x14ac:dyDescent="0.25">
      <c r="A47" s="27"/>
      <c r="B47" s="345" t="s">
        <v>1139</v>
      </c>
      <c r="C47" s="345"/>
      <c r="D47" s="345"/>
      <c r="E47" s="345"/>
      <c r="F47" s="345"/>
      <c r="G47" s="345"/>
      <c r="H47" s="345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5871801.344137881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VLOOKUP($B52,IN_04_26!$B:$E,4,)</f>
        <v>28466.714365082258</v>
      </c>
      <c r="G52" s="13">
        <f t="shared" ref="G52:G63" si="2">F52*E52</f>
        <v>45262.075840480793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VLOOKUP($B53,IN_04_26!$B:$E,4,)</f>
        <v>24635.130707522851</v>
      </c>
      <c r="G53" s="13">
        <f t="shared" si="2"/>
        <v>59124.313698054837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VLOOKUP($B54,IN_04_26!$B:$E,4,)</f>
        <v>721.43310652426362</v>
      </c>
      <c r="G54" s="13">
        <f t="shared" si="2"/>
        <v>197672.67118764823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VLOOKUP($B55,IN_04_26!$B:$E,4,)</f>
        <v>3127760.9318166068</v>
      </c>
      <c r="G55" s="13">
        <f t="shared" si="2"/>
        <v>3127760.9318166068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VLOOKUP($B56,IN_04_26!$B:$E,4,)</f>
        <v>86961.348901620746</v>
      </c>
      <c r="G56" s="13">
        <f t="shared" si="2"/>
        <v>125224.34241833386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VLOOKUP($B57,IN_04_26!$B:$E,4,)</f>
        <v>66755.919828394399</v>
      </c>
      <c r="G57" s="13">
        <f t="shared" si="2"/>
        <v>66755.919828394399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VLOOKUP($B58,IN_04_26!$B:$E,4,)</f>
        <v>183966.50228475174</v>
      </c>
      <c r="G58" s="13">
        <f t="shared" si="2"/>
        <v>183966.50228475174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VLOOKUP($B59,IN_04_26!$B:$E,4,)</f>
        <v>72969.684704428641</v>
      </c>
      <c r="G59" s="13">
        <f t="shared" si="2"/>
        <v>72969.684704428641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VLOOKUP($B60,IN_04_26!$B:$E,4,)</f>
        <v>64677.396395993252</v>
      </c>
      <c r="G60" s="13">
        <f t="shared" si="2"/>
        <v>97016.094593989881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VLOOKUP($B61,IN_04_26!$B:$E,4,)</f>
        <v>23179.861314173646</v>
      </c>
      <c r="G61" s="13">
        <f t="shared" si="2"/>
        <v>512066.31629141001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VLOOKUP($B62,IN_04_26!$B:$E,4,)</f>
        <v>559370.08693611866</v>
      </c>
      <c r="G62" s="13">
        <f t="shared" si="2"/>
        <v>559370.08693611866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VLOOKUP($B63,IN_04_26!$B:$E,4,)</f>
        <v>39692.91831442211</v>
      </c>
      <c r="G63" s="13">
        <f t="shared" si="2"/>
        <v>41677.564230143216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VLOOKUP($B65,IN_04_26!$B:$E,4,)</f>
        <v>11251.405858181817</v>
      </c>
      <c r="G65" s="13">
        <f>F65*E65</f>
        <v>341142.62562007271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VLOOKUP($B67,IN_04_26!$B:$E,4,)</f>
        <v>169659.06862037149</v>
      </c>
      <c r="G67" s="17">
        <f>F67*E67</f>
        <v>441792.21468744735</v>
      </c>
      <c r="H67" s="15"/>
    </row>
    <row r="70" spans="1:8" s="2" customFormat="1" ht="18" x14ac:dyDescent="0.25">
      <c r="A70" s="27"/>
      <c r="B70" s="345" t="s">
        <v>1140</v>
      </c>
      <c r="C70" s="345"/>
      <c r="D70" s="345"/>
      <c r="E70" s="345"/>
      <c r="F70" s="345"/>
      <c r="G70" s="345"/>
      <c r="H70" s="345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27302124.753255658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VLOOKUP($B75,IN_04_26!$B:$E,4,)</f>
        <v>3659833.7365742112</v>
      </c>
      <c r="G75" s="13">
        <f>F75*E75</f>
        <v>5156705.7348330636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VLOOKUP($B76,IN_04_26!$B:$E,4,)</f>
        <v>355963.80747331824</v>
      </c>
      <c r="G76" s="13">
        <f>F76*E76</f>
        <v>789171.76116834662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VLOOKUP($B77,IN_04_26!$B:$E,4,)</f>
        <v>36265.801107740866</v>
      </c>
      <c r="G77" s="13">
        <f>F77*E77</f>
        <v>20011831.709262487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VLOOKUP($B79,IN_04_26!$B:$E,4,)</f>
        <v>11251.405858181817</v>
      </c>
      <c r="G79" s="13">
        <f>F79*E79</f>
        <v>1091453.8766787853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VLOOKUP($B81,IN_04_26!$B:$E,4,)</f>
        <v>169659.06862037149</v>
      </c>
      <c r="G81" s="17">
        <f>F81*E81</f>
        <v>252961.67131297389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1"/>
  <sheetViews>
    <sheetView topLeftCell="B1" workbookViewId="0">
      <selection activeCell="Q20" sqref="Q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56428.839917742669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VLOOKUP($B9,IN_04_26!$B:$E,4,)</f>
        <v>4791.4518335079429</v>
      </c>
      <c r="G9" s="13">
        <f>F9*E9</f>
        <v>6708.0325669111198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VLOOKUP($B10,IN_04_26!$B:$E,4,)</f>
        <v>721.43310652426362</v>
      </c>
      <c r="G10" s="13">
        <f>F10*E10</f>
        <v>26512.66666476669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VLOOKUP($B11,IN_04_26!$B:$E,4,)</f>
        <v>24635.130707522851</v>
      </c>
      <c r="G11" s="13">
        <f>F11*E11</f>
        <v>1822.9996723566908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VLOOKUP($B12,IN_04_26!$B:$E,4,)</f>
        <v>19782.932019914497</v>
      </c>
      <c r="G12" s="13">
        <f>F12*E12</f>
        <v>1246.3247172546132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VLOOKUP($B14,IN_04_26!$B:$E,4,)</f>
        <v>9748.6360345454541</v>
      </c>
      <c r="G14" s="13">
        <f>F14*E14</f>
        <v>10723.499638000001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VLOOKUP($B16,IN_04_26!$B:$E,4,)</f>
        <v>145561.55807165941</v>
      </c>
      <c r="G16" s="13">
        <f>F16*E16</f>
        <v>2911.2311614331884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VLOOKUP($B17,IN_04_26!$B:$E,4,)</f>
        <v>232288.76775072754</v>
      </c>
      <c r="G17" s="17">
        <f>F17*E17</f>
        <v>6504.0854970203709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57259.166926179008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VLOOKUP($B23,IN_04_26!$B:$E,4,)</f>
        <v>18581.195257481497</v>
      </c>
      <c r="G23" s="13">
        <f>F23*E23</f>
        <v>20439.314783229649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VLOOKUP($B24,IN_04_26!$B:$E,4,)</f>
        <v>28466.714365082258</v>
      </c>
      <c r="G24" s="13">
        <f>F24*E24</f>
        <v>1281.0021464287015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VLOOKUP($B25,IN_04_26!$B:$E,4,)</f>
        <v>21764.719999692348</v>
      </c>
      <c r="G25" s="13">
        <f>F25*E25</f>
        <v>761.76519998923231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VLOOKUP($B27,IN_04_26!$B:$E,4,)</f>
        <v>9748.6360345454541</v>
      </c>
      <c r="G27" s="13">
        <f>F27*E27</f>
        <v>7847.6520078090898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VLOOKUP($B29,IN_04_26!$B:$E,4,)</f>
        <v>249349.73534767973</v>
      </c>
      <c r="G29" s="13">
        <f>F29*E29</f>
        <v>3270.1171608226909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VLOOKUP($B30,IN_04_26!$B:$E,4,)</f>
        <v>169659.06862037149</v>
      </c>
      <c r="G30" s="13">
        <f>F30*E30</f>
        <v>10927.259065660795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VLOOKUP($B31,IN_04_26!$B:$E,4,)</f>
        <v>145561.55807165941</v>
      </c>
      <c r="G31" s="13">
        <f>F31*E31</f>
        <v>9332.7850570428709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VLOOKUP($B32,IN_04_26!$B:$E,4,)</f>
        <v>100581.96018870984</v>
      </c>
      <c r="G32" s="13">
        <f>F32*E32</f>
        <v>1143.2115129666186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VLOOKUP($B33,IN_04_26!$B:$E,4,)</f>
        <v>198492.52194189519</v>
      </c>
      <c r="G33" s="17">
        <f>F33*E33</f>
        <v>2256.0599922293522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79704.375374074705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VLOOKUP($B39,IN_04_26!$B:$E,4,)</f>
        <v>721.43310652426362</v>
      </c>
      <c r="G39" s="13">
        <f>F39*E39</f>
        <v>37875.238092523839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VLOOKUP($B40,IN_04_26!$B:$E,4,)</f>
        <v>24635.130707522851</v>
      </c>
      <c r="G40" s="13">
        <f>F40*E40</f>
        <v>2586.6887242898993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VLOOKUP($B41,IN_04_26!$B:$E,4,)</f>
        <v>19782.932019914497</v>
      </c>
      <c r="G41" s="13">
        <f>F41*E41</f>
        <v>1780.4638817923046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VLOOKUP($B42,IN_04_26!$B:$E,4,)</f>
        <v>4791.4518335079429</v>
      </c>
      <c r="G42" s="13">
        <f>F42*E42</f>
        <v>4312.3066501571484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VLOOKUP($B43,IN_04_26!$B:$E,4,)</f>
        <v>8578.1357037398411</v>
      </c>
      <c r="G43" s="13">
        <f>F43*E43</f>
        <v>8235.0102755902481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VLOOKUP($B45,IN_04_26!$B:$E,4,)</f>
        <v>9748.6360345454541</v>
      </c>
      <c r="G45" s="13">
        <f>F45*E45</f>
        <v>6434.0997828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VLOOKUP($B47,IN_04_26!$B:$E,4,)</f>
        <v>249349.73534767973</v>
      </c>
      <c r="G47" s="13">
        <f>F47*E47</f>
        <v>2244.1476181291173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VLOOKUP($B48,IN_04_26!$B:$E,4,)</f>
        <v>169659.06862037149</v>
      </c>
      <c r="G48" s="13">
        <f>F48*E48</f>
        <v>7498.9308330204203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VLOOKUP($B49,IN_04_26!$B:$E,4,)</f>
        <v>145561.55807165941</v>
      </c>
      <c r="G49" s="13">
        <f>F49*E49</f>
        <v>6404.7085551530135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VLOOKUP($B50,IN_04_26!$B:$E,4,)</f>
        <v>100581.96018870984</v>
      </c>
      <c r="G50" s="13">
        <f>F50*E50</f>
        <v>784.53928947193685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VLOOKUP($B51,IN_04_26!$B:$E,4,)</f>
        <v>198492.52194189519</v>
      </c>
      <c r="G51" s="17">
        <f>F51*E51</f>
        <v>1548.2416711467827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13702.959641055379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VLOOKUP($B56,IN_04_26!$B:$E,4,)</f>
        <v>30424.08109064764</v>
      </c>
      <c r="G56" s="13">
        <f>F56*E56</f>
        <v>3955.1305417841932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VLOOKUP($B58,IN_04_26!$B:$E,4,)</f>
        <v>9748.6360345454541</v>
      </c>
      <c r="G58" s="13">
        <f>F58*E58</f>
        <v>5135.094031196817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VLOOKUP($B60,IN_04_26!$B:$E,4,)</f>
        <v>249349.73534767973</v>
      </c>
      <c r="G60" s="13">
        <f>F60*E60</f>
        <v>1555.9423485695215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VLOOKUP($B61,IN_04_26!$B:$E,4,)</f>
        <v>145561.55807165941</v>
      </c>
      <c r="G61" s="17">
        <f>F61*E61</f>
        <v>3056.7927195048478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3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</row>
    <row r="4" spans="1:13" s="1" customFormat="1" ht="26.25" customHeight="1" x14ac:dyDescent="0.25">
      <c r="A4" s="26"/>
      <c r="B4" s="343" t="s">
        <v>1165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VLOOKUP($B8,IN_04_26!$B:$E,4,)</f>
        <v>1405.7499999999986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57"/>
  <sheetViews>
    <sheetView zoomScaleSheetLayoutView="91" workbookViewId="0">
      <pane ySplit="4" topLeftCell="A5" activePane="bottomLeft" state="frozen"/>
      <selection pane="bottomLeft" activeCell="I123" sqref="A1:I123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09" t="str">
        <f>'PT ORGANISMOS'!A2</f>
        <v>Precios de ABRIL 2026</v>
      </c>
      <c r="B2" s="309"/>
      <c r="C2" s="309"/>
      <c r="D2" s="309"/>
      <c r="E2" s="309"/>
      <c r="F2" s="309"/>
      <c r="G2" s="213"/>
      <c r="H2" s="224"/>
      <c r="I2" s="224"/>
    </row>
    <row r="3" spans="1:10" ht="30" customHeight="1" thickBot="1" x14ac:dyDescent="0.3">
      <c r="A3" s="310" t="s">
        <v>1168</v>
      </c>
      <c r="B3" s="310"/>
      <c r="C3" s="310"/>
      <c r="D3" s="310"/>
      <c r="E3" s="310"/>
      <c r="F3" s="310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30610.717148472726</v>
      </c>
      <c r="G5" s="263"/>
      <c r="H5" s="216">
        <f>'Mov. Tierra'!G10</f>
        <v>30610.717148472726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38799.571417490908</v>
      </c>
      <c r="G6" s="264"/>
      <c r="H6" s="217">
        <f>'Mov. Tierra'!G18</f>
        <v>38799.571417490908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64730.943269381809</v>
      </c>
      <c r="G7" s="265"/>
      <c r="H7" s="218">
        <f>'Mov. Tierra'!G26</f>
        <v>64730.943269381809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41710.802578924093</v>
      </c>
      <c r="G8" s="264"/>
      <c r="H8" s="217">
        <f>'Mov. Tierra'!G34</f>
        <v>38799.571417490908</v>
      </c>
      <c r="I8" s="217">
        <f>'Mov. Tierra'!G36</f>
        <v>2911.2311614331884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26229.714923478263</v>
      </c>
      <c r="G9" s="265"/>
      <c r="H9" s="218">
        <f>'Mov. Tierra'!G43</f>
        <v>19497.272069090908</v>
      </c>
      <c r="I9" s="218">
        <f>'Mov. Tierra'!G45</f>
        <v>6732.4428543873528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23870.798635705913</v>
      </c>
      <c r="G10" s="264"/>
      <c r="H10" s="217">
        <f>'Mov. Tierra'!G52</f>
        <v>20959.567474272724</v>
      </c>
      <c r="I10" s="217">
        <f>'Mov. Tierra'!G54</f>
        <v>2911.2311614331884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6693.4308421735341</v>
      </c>
      <c r="G11" s="265"/>
      <c r="H11" s="218">
        <f>'Mov. Tierra'!G61</f>
        <v>1598.7763096654546</v>
      </c>
      <c r="I11" s="218">
        <f>'Mov. Tierra'!G63</f>
        <v>5094.6545325080797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2328.1897545386064</v>
      </c>
      <c r="G12" s="264"/>
      <c r="H12" s="217">
        <f>'Mov. Tierra'!G70</f>
        <v>487.43180172727273</v>
      </c>
      <c r="I12" s="217">
        <f>'Mov. Tierra'!G72+'Mov. Tierra'!G73</f>
        <v>1840.7579528113333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12801.79178217228</v>
      </c>
      <c r="G13" s="265">
        <f>Fundaciones!G9+Fundaciones!G10+Fundaciones!G11</f>
        <v>8670.0486006033716</v>
      </c>
      <c r="H13" s="218">
        <f>Fundaciones!G13</f>
        <v>3899.4544138181818</v>
      </c>
      <c r="I13" s="218">
        <f>Fundaciones!G15</f>
        <v>232.28876775072754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702762.22344289476</v>
      </c>
      <c r="G14" s="264">
        <f>Fundaciones!G21+Fundaciones!G22+Fundaciones!G23+Fundaciones!G24</f>
        <v>491114.16611187748</v>
      </c>
      <c r="H14" s="217">
        <f>Fundaciones!G26</f>
        <v>198872.17510472724</v>
      </c>
      <c r="I14" s="217">
        <f>Fundaciones!G28</f>
        <v>12775.882226290014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878662.23178738228</v>
      </c>
      <c r="G15" s="265">
        <f>Fundaciones!G34+Fundaciones!G35+Fundaciones!G36+Fundaciones!G37</f>
        <v>592924.54059381958</v>
      </c>
      <c r="H15" s="218">
        <f>Fundaciones!G39</f>
        <v>272961.80896727269</v>
      </c>
      <c r="I15" s="218">
        <f>Fundaciones!G41</f>
        <v>12775.882226290014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885945.02788572467</v>
      </c>
      <c r="G16" s="264">
        <f>Fundaciones!G47+Fundaciones!G48+Fundaciones!G49+Fundaciones!G50</f>
        <v>634814.99461479823</v>
      </c>
      <c r="H16" s="217">
        <f>Fundaciones!G52</f>
        <v>238354.15104463635</v>
      </c>
      <c r="I16" s="217">
        <f>Fundaciones!G54</f>
        <v>12775.882226290014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1481666.1539107524</v>
      </c>
      <c r="G17" s="265">
        <f>'Estruc. Resistente'!G9+'Estruc. Resistente'!G10+'Estruc. Resistente'!G11+'Estruc. Resistente'!G12+'Estruc. Resistente'!G13</f>
        <v>1094729.228193216</v>
      </c>
      <c r="H17" s="218">
        <f>'Estruc. Resistente'!G15</f>
        <v>375322.48732999997</v>
      </c>
      <c r="I17" s="218">
        <f>'Estruc. Resistente'!G17</f>
        <v>11614.438387536378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1392817.1295314436</v>
      </c>
      <c r="G18" s="264">
        <f>'Estruc. Resistente'!G23+'Estruc. Resistente'!G24+'Estruc. Resistente'!G25+'Estruc. Resistente'!G26+'Estruc. Resistente'!G27</f>
        <v>1018065.998857089</v>
      </c>
      <c r="H18" s="217">
        <f>'Estruc. Resistente'!G29</f>
        <v>363136.69228681817</v>
      </c>
      <c r="I18" s="217">
        <f>'Estruc. Resistente'!G31</f>
        <v>11614.438387536378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1299200.7833398003</v>
      </c>
      <c r="G19" s="265">
        <f>'Estruc. Resistente'!G37+'Estruc. Resistente'!G38+'Estruc. Resistente'!G39+'Estruc. Resistente'!G40+'Estruc. Resistente'!G41</f>
        <v>921037.63005335489</v>
      </c>
      <c r="H19" s="218">
        <f>'Estruc. Resistente'!G43</f>
        <v>366548.71489890909</v>
      </c>
      <c r="I19" s="218">
        <f>'Estruc. Resistente'!G45</f>
        <v>11614.438387536378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1369235.7863694164</v>
      </c>
      <c r="G20" s="264">
        <f>'Estruc. Resistente'!G51+'Estruc. Resistente'!G52+'Estruc. Resistente'!G53+'Estruc. Resistente'!G54+'Estruc. Resistente'!G55</f>
        <v>950128.36173787992</v>
      </c>
      <c r="H20" s="217">
        <f>'Estruc. Resistente'!G57</f>
        <v>407492.98624399997</v>
      </c>
      <c r="I20" s="217">
        <f>'Estruc. Resistente'!G59</f>
        <v>11614.438387536378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999270.95221846353</v>
      </c>
      <c r="G21" s="265">
        <f>'Estruc. Resistente'!G65+'Estruc. Resistente'!G66+'Estruc. Resistente'!G67+'Estruc. Resistente'!G68+'Estruc. Resistente'!G69</f>
        <v>693247.70558765449</v>
      </c>
      <c r="H21" s="218">
        <f>'Estruc. Resistente'!G71</f>
        <v>294408.80824327271</v>
      </c>
      <c r="I21" s="218">
        <f>'Estruc. Resistente'!G73</f>
        <v>11614.438387536378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103673.7886843063</v>
      </c>
      <c r="G22" s="264">
        <f>'Estruc. Resistente'!G79+'Estruc. Resistente'!G80+'Estruc. Resistente'!G81+'Estruc. Resistente'!G82+'Estruc. Resistente'!G83+'Estruc. Resistente'!G84+'Estruc. Resistente'!G85</f>
        <v>58838.455410789036</v>
      </c>
      <c r="H22" s="217">
        <f>'Estruc. Resistente'!G87</f>
        <v>43673.889434763638</v>
      </c>
      <c r="I22" s="217">
        <f>'Estruc. Resistente'!G89</f>
        <v>1161.4438387536377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1069537.7111902717</v>
      </c>
      <c r="G23" s="265">
        <f>'Estruc. Resistente'!G95+'Estruc. Resistente'!G96+'Estruc. Resistente'!G97+'Estruc. Resistente'!G98+'Estruc. Resistente'!G99+'Estruc. Resistente'!G100</f>
        <v>765464.1917663716</v>
      </c>
      <c r="H23" s="218">
        <f>'Estruc. Resistente'!G102</f>
        <v>292459.08103636361</v>
      </c>
      <c r="I23" s="218">
        <f>'Estruc. Resistente'!G104</f>
        <v>11614.438387536378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1219802.9665109823</v>
      </c>
      <c r="G24" s="264">
        <f>'Estruc. Resistente'!G110+'Estruc. Resistente'!G111+'Estruc. Resistente'!G112+'Estruc. Resistente'!G113+'Estruc. Resistente'!G114</f>
        <v>913779.71988017298</v>
      </c>
      <c r="H24" s="217">
        <f>'Estruc. Resistente'!G116</f>
        <v>294408.80824327271</v>
      </c>
      <c r="I24" s="217">
        <f>'Estruc. Resistente'!G118</f>
        <v>11614.438387536378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1376614.1384135494</v>
      </c>
      <c r="G25" s="265">
        <f>'Estruc. Resistente'!G124+'Estruc. Resistente'!G125+'Estruc. Resistente'!G126+'Estruc. Resistente'!G127+'Estruc. Resistente'!G128</f>
        <v>998450.98512710386</v>
      </c>
      <c r="H25" s="218">
        <f>'Estruc. Resistente'!G130</f>
        <v>366548.71489890909</v>
      </c>
      <c r="I25" s="218">
        <f>'Estruc. Resistente'!G132</f>
        <v>11614.438387536378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1721076.5684613809</v>
      </c>
      <c r="G26" s="264">
        <f>'Estruc. Resistente'!G138+'Estruc. Resistente'!G139+'Estruc. Resistente'!G140+'Estruc. Resistente'!G141+'Estruc. Resistente'!G142</f>
        <v>1346325.4377870264</v>
      </c>
      <c r="H26" s="217">
        <f>'Estruc. Resistente'!G144</f>
        <v>363136.69228681817</v>
      </c>
      <c r="I26" s="217">
        <f>'Estruc. Resistente'!G146</f>
        <v>11614.438387536378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40906.020464160138</v>
      </c>
      <c r="G27" s="265">
        <f>'Cerramientos Ext. e Int.'!G9+'Cerramientos Ext. e Int.'!G10+'Cerramientos Ext. e Int.'!G11+'Cerramientos Ext. e Int.'!G12</f>
        <v>23840.961939911169</v>
      </c>
      <c r="H27" s="218">
        <f>'Cerramientos Ext. e Int.'!G14</f>
        <v>16670.167619072727</v>
      </c>
      <c r="I27" s="218">
        <f>'Cerramientos Ext. e Int.'!G16</f>
        <v>394.8909051762368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291576.25393229193</v>
      </c>
      <c r="G28" s="264">
        <f>'Cerramientos Ext. e Int.'!G22+'Cerramientos Ext. e Int.'!G23+'Cerramientos Ext. e Int.'!G24+'Cerramientos Ext. e Int.'!G25</f>
        <v>179652.02132812128</v>
      </c>
      <c r="H28" s="217">
        <f>'Cerramientos Ext. e Int.'!G27</f>
        <v>111134.45079381818</v>
      </c>
      <c r="I28" s="217">
        <f>'Cerramientos Ext. e Int.'!G29</f>
        <v>789.7818103524736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316659.64762903296</v>
      </c>
      <c r="G29" s="265">
        <f>'Cerramientos Ext. e Int.'!G35+'Cerramientos Ext. e Int.'!G36+'Cerramientos Ext. e Int.'!G37+'Cerramientos Ext. e Int.'!G38</f>
        <v>182898.47030748046</v>
      </c>
      <c r="H29" s="218">
        <f>'Cerramientos Ext. e Int.'!G40</f>
        <v>132971.39551120001</v>
      </c>
      <c r="I29" s="218">
        <f>'Cerramientos Ext. e Int.'!G42</f>
        <v>789.7818103524736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26060.145293730457</v>
      </c>
      <c r="G30" s="264">
        <f>'Cerramientos Ext. e Int.'!G48+'Cerramientos Ext. e Int.'!G49+'Cerramientos Ext. e Int.'!G50+'Cerramientos Ext. e Int.'!G51+'Cerramientos Ext. e Int.'!G52</f>
        <v>15104.356887979728</v>
      </c>
      <c r="H30" s="217">
        <f>'Cerramientos Ext. e Int.'!G54</f>
        <v>10723.499638000001</v>
      </c>
      <c r="I30" s="217">
        <f>'Cerramientos Ext. e Int.'!G56</f>
        <v>232.28876775072754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31474.33464773581</v>
      </c>
      <c r="G31" s="265">
        <f>'Cerramientos Ext. e Int.'!G62+'Cerramientos Ext. e Int.'!G63+'Cerramientos Ext. e Int.'!G64+'Cerramientos Ext. e Int.'!G65</f>
        <v>17965.242849473354</v>
      </c>
      <c r="H31" s="218">
        <f>'Cerramientos Ext. e Int.'!G67</f>
        <v>13160.658646636364</v>
      </c>
      <c r="I31" s="218">
        <f>'Cerramientos Ext. e Int.'!G69</f>
        <v>348.43315162609133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39024.543427165117</v>
      </c>
      <c r="G32" s="264">
        <f>'Cerramientos Ext. e Int.'!G75+'Cerramientos Ext. e Int.'!G76+'Cerramientos Ext. e Int.'!G77+'Cerramientos Ext. e Int.'!G78</f>
        <v>23937.01183984548</v>
      </c>
      <c r="H32" s="217">
        <f>'Cerramientos Ext. e Int.'!G80</f>
        <v>14622.954051818182</v>
      </c>
      <c r="I32" s="217">
        <f>'Cerramientos Ext. e Int.'!G82</f>
        <v>464.57753550145509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37354.66677832495</v>
      </c>
      <c r="G33" s="265">
        <f>'Cerramientos Ext. e Int.'!G88+'Cerramientos Ext. e Int.'!G89+'Cerramientos Ext. e Int.'!G90+'Cerramientos Ext. e Int.'!G91</f>
        <v>22267.135191005316</v>
      </c>
      <c r="H33" s="218">
        <f>'Cerramientos Ext. e Int.'!G93</f>
        <v>14622.954051818182</v>
      </c>
      <c r="I33" s="218">
        <f>'Cerramientos Ext. e Int.'!G95</f>
        <v>464.57753550145509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51628.401526703179</v>
      </c>
      <c r="G34" s="264">
        <f>'Cerramientos Ext. e Int.'!G101+'Cerramientos Ext. e Int.'!G102+'Cerramientos Ext. e Int.'!G103+'Cerramientos Ext. e Int.'!G104</f>
        <v>31522.683334869314</v>
      </c>
      <c r="H34" s="217">
        <f>'Cerramientos Ext. e Int.'!G106</f>
        <v>13648.090448363635</v>
      </c>
      <c r="I34" s="217">
        <f>'Cerramientos Ext. e Int.'!G108</f>
        <v>6457.6277434702251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361487.4924155887</v>
      </c>
      <c r="G35" s="265">
        <f>'Cerramientos Ext. e Int.'!G114+'Cerramientos Ext. e Int.'!G115+'Cerramientos Ext. e Int.'!G116+'Cerramientos Ext. e Int.'!G117+'Cerramientos Ext. e Int.'!G118</f>
        <v>208229.04302494533</v>
      </c>
      <c r="H35" s="218">
        <f>'Cerramientos Ext. e Int.'!G120</f>
        <v>152468.6675802909</v>
      </c>
      <c r="I35" s="218">
        <f>'Cerramientos Ext. e Int.'!G122</f>
        <v>789.7818103524736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370663.15537506447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217404.7059844211</v>
      </c>
      <c r="H36" s="217">
        <f>'Cerramientos Ext. e Int.'!G136</f>
        <v>152468.6675802909</v>
      </c>
      <c r="I36" s="217">
        <f>'Cerramientos Ext. e Int.'!G138</f>
        <v>789.7818103524736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15776.922806322424</v>
      </c>
      <c r="G37" s="265">
        <f>Aislaciones!G9+Aislaciones!G10+Aislaciones!G11+Aislaciones!G12+Aislaciones!G13</f>
        <v>9416.4811302139969</v>
      </c>
      <c r="H37" s="218">
        <f>Aislaciones!G15</f>
        <v>5556.722539690908</v>
      </c>
      <c r="I37" s="218">
        <f>Aislaciones!G17</f>
        <v>803.71913641751723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28536.725365942319</v>
      </c>
      <c r="G38" s="264">
        <f>Revoques!G9+Revoques!G10+Revoques!G11+Revoques!G12</f>
        <v>5417.9961832355903</v>
      </c>
      <c r="H38" s="217">
        <f>Revoques!G14</f>
        <v>22421.862879454544</v>
      </c>
      <c r="I38" s="217">
        <f>Revoques!G16</f>
        <v>696.86630325218266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15369.611237334218</v>
      </c>
      <c r="G39" s="265">
        <f>Revoques!G22+Revoques!G23+Revoques!G24</f>
        <v>2788.9252889761642</v>
      </c>
      <c r="H39" s="218">
        <f>Revoques!G26</f>
        <v>12185.795043181817</v>
      </c>
      <c r="I39" s="218">
        <f>Revoques!G28</f>
        <v>394.8909051762368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15789.107239034767</v>
      </c>
      <c r="G40" s="264">
        <f>Revoques!G34+Revoques!G35+Revoques!G36+Revoques!G37</f>
        <v>4693.9455726336018</v>
      </c>
      <c r="H40" s="217">
        <f>Revoques!G39</f>
        <v>10723.499638000001</v>
      </c>
      <c r="I40" s="217">
        <f>Revoques!G41</f>
        <v>371.66202840116409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38216.26773268688</v>
      </c>
      <c r="G41" s="265">
        <f>Revoques!G47+Revoques!G48+Revoques!G49+Revoques!G50</f>
        <v>25333.606386252879</v>
      </c>
      <c r="H41" s="218">
        <f>Revoques!G52</f>
        <v>12185.795043181817</v>
      </c>
      <c r="I41" s="218">
        <f>Revoques!G54</f>
        <v>696.86630325218266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17686.110760598895</v>
      </c>
      <c r="G42" s="264">
        <f>Solados!G9+Solados!G10+Solados!G11</f>
        <v>9932.9104654141665</v>
      </c>
      <c r="H42" s="217">
        <f>Solados!G13</f>
        <v>6824.0452241818175</v>
      </c>
      <c r="I42" s="217">
        <f>Solados!G15</f>
        <v>929.15507100291018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8345.8127061515443</v>
      </c>
      <c r="G43" s="265">
        <f>Solados!G21+Solados!G22+Solados!G23</f>
        <v>3749.4919890811784</v>
      </c>
      <c r="H43" s="218">
        <f>Solados!G25</f>
        <v>3899.4544138181818</v>
      </c>
      <c r="I43" s="218">
        <f>Solados!G27</f>
        <v>696.86630325218266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56264.265893224809</v>
      </c>
      <c r="G44" s="264">
        <f>Solados!G33+Solados!G34+Solados!G35+Solados!G36</f>
        <v>27804.39349444837</v>
      </c>
      <c r="H44" s="217">
        <f>Solados!G38</f>
        <v>24371.590086363634</v>
      </c>
      <c r="I44" s="217">
        <f>Solados!G40</f>
        <v>4088.2823124128049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37493.935845440348</v>
      </c>
      <c r="G45" s="265">
        <f>Solados!G46+Solados!G47+Solados!G48+Solados!G49</f>
        <v>17734.252693173097</v>
      </c>
      <c r="H45" s="218">
        <f>Solados!G51</f>
        <v>16572.681258727273</v>
      </c>
      <c r="I45" s="218">
        <f>Solados!G53</f>
        <v>3187.0018935399817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21154.118643547321</v>
      </c>
      <c r="G46" s="264">
        <f>Solados!G57+Solados!G58+Solados!G59</f>
        <v>9463.548510605784</v>
      </c>
      <c r="H46" s="217">
        <f>Solados!G61</f>
        <v>9748.6360345454541</v>
      </c>
      <c r="I46" s="217">
        <f>Solados!G63</f>
        <v>1941.9340983960822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37810.740662960408</v>
      </c>
      <c r="G47" s="265">
        <f>Solados!G69+Solados!G70+Solados!G71+Solados!G72+Solados!G73</f>
        <v>19334.040729775679</v>
      </c>
      <c r="H47" s="218">
        <f>Solados!G75</f>
        <v>17547.544862181818</v>
      </c>
      <c r="I47" s="218">
        <f>Solados!G77</f>
        <v>929.15507100291018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24239.94832350696</v>
      </c>
      <c r="G48" s="264">
        <f>Solados!G83+Solados!G84</f>
        <v>11414.984558461389</v>
      </c>
      <c r="H48" s="217">
        <f>Solados!G86</f>
        <v>11698.363241454545</v>
      </c>
      <c r="I48" s="217">
        <f>Solados!G88</f>
        <v>1126.6005235910286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33696.472314660139</v>
      </c>
      <c r="G49" s="265">
        <f>Solados!G94+Solados!G95</f>
        <v>20836.665234451961</v>
      </c>
      <c r="H49" s="218">
        <f>Solados!G97</f>
        <v>11698.363241454545</v>
      </c>
      <c r="I49" s="218">
        <f>Solados!G99</f>
        <v>1161.4438387536377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67742.807567684082</v>
      </c>
      <c r="G50" s="264">
        <f>Solados!G105+Solados!G106+Solados!G107</f>
        <v>52190.698444862996</v>
      </c>
      <c r="H50" s="217">
        <f>Solados!G109</f>
        <v>14622.954051818182</v>
      </c>
      <c r="I50" s="217">
        <f>Solados!G111</f>
        <v>929.15507100291018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143314.31904325835</v>
      </c>
      <c r="G51" s="265">
        <f>Techos!G9+Techos!G10+Techos!G11+Techos!G12+Techos!G13+Techos!G14</f>
        <v>93843.331080172778</v>
      </c>
      <c r="H51" s="218">
        <f>Techos!G16</f>
        <v>48743.180172727269</v>
      </c>
      <c r="I51" s="218">
        <f>Techos!G18</f>
        <v>727.8077903582971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88882.286517308021</v>
      </c>
      <c r="G52" s="264">
        <f>Techos!G24+Techos!G25+Techos!G26+Techos!G27+Techos!G28+Techos!G29+Techos!G30</f>
        <v>69879.126074409607</v>
      </c>
      <c r="H52" s="217">
        <f>Techos!G32</f>
        <v>17547.544862181818</v>
      </c>
      <c r="I52" s="217">
        <f>Techos!G34</f>
        <v>1455.6155807165942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81608.786014103869</v>
      </c>
      <c r="G53" s="265">
        <f>(Techos!G40+Techos!G41)</f>
        <v>50907.262329750905</v>
      </c>
      <c r="H53" s="218">
        <f>Techos!G43</f>
        <v>29245.908103636364</v>
      </c>
      <c r="I53" s="218">
        <f>Techos!G45</f>
        <v>1455.6155807165942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80181.451783937082</v>
      </c>
      <c r="G54" s="264">
        <f>Techos!G51+Techos!G52</f>
        <v>49479.928099584125</v>
      </c>
      <c r="H54" s="217">
        <f>Techos!G54</f>
        <v>29245.908103636364</v>
      </c>
      <c r="I54" s="217">
        <f>Techos!G56</f>
        <v>1455.6155807165942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68058.69547997597</v>
      </c>
      <c r="G55" s="265">
        <f>Techos!G62+Techos!G63+Techos!G64</f>
        <v>37357.17179562302</v>
      </c>
      <c r="H55" s="218">
        <f>Techos!G66</f>
        <v>29245.908103636364</v>
      </c>
      <c r="I55" s="218">
        <f>Techos!G68</f>
        <v>1455.6155807165942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219837.16125017111</v>
      </c>
      <c r="G56" s="264">
        <f>Techos!G74+Techos!G75+Techos!G76+Techos!G77+Techos!G78+Techos!G79+Techos!G80+Techos!G81</f>
        <v>171551.06640196018</v>
      </c>
      <c r="H56" s="217">
        <f>Techos!G83</f>
        <v>38994.544138181816</v>
      </c>
      <c r="I56" s="217">
        <f>Techos!G85</f>
        <v>9291.5507100291015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107407.23804022619</v>
      </c>
      <c r="G57" s="265">
        <f>Techos!G91+Techos!G92+Techos!G93+Techos!G94+Techos!G95+Techos!G96+Techos!G97</f>
        <v>53198.752392711285</v>
      </c>
      <c r="H57" s="218">
        <f>Techos!G99</f>
        <v>52350.175505509091</v>
      </c>
      <c r="I57" s="218">
        <f>Techos!G101</f>
        <v>1858.3101420058204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66281.647798042468</v>
      </c>
      <c r="G58" s="264">
        <f>Techos!G107+Techos!G108</f>
        <v>35580.124113689511</v>
      </c>
      <c r="H58" s="217">
        <f>Techos!G110</f>
        <v>29245.908103636364</v>
      </c>
      <c r="I58" s="217">
        <f>Techos!G112</f>
        <v>1455.6155807165942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51996.435972155501</v>
      </c>
      <c r="G59" s="265">
        <f>Cielorrasos!G9+Cielorrasos!G10+Cielorrasos!G11+Cielorrasos!G12+Cielorrasos!G13+Cielorrasos!G14</f>
        <v>22073.46720567314</v>
      </c>
      <c r="H59" s="218">
        <f>Cielorrasos!G16</f>
        <v>28758.47630190909</v>
      </c>
      <c r="I59" s="218">
        <f>Cielorrasos!G18</f>
        <v>1164.4924645732754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72782.906264326826</v>
      </c>
      <c r="G60" s="264">
        <f>Cielorrasos!G24+Cielorrasos!G25+Cielorrasos!G26+Cielorrasos!G27+Cielorrasos!G28+Cielorrasos!G29+Cielorrasos!G30</f>
        <v>42859.937497844468</v>
      </c>
      <c r="H60" s="217">
        <f>Cielorrasos!G32</f>
        <v>28758.47630190909</v>
      </c>
      <c r="I60" s="217">
        <f>Cielorrasos!G34</f>
        <v>1164.4924645732754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52007.045847242414</v>
      </c>
      <c r="G61" s="265">
        <f>Cielorrasos!G40</f>
        <v>31345.281313578227</v>
      </c>
      <c r="H61" s="218">
        <f>Cielorrasos!G42</f>
        <v>19497.272069090908</v>
      </c>
      <c r="I61" s="218">
        <f>Cielorrasos!G44</f>
        <v>1164.4924645732754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99636.837598686659</v>
      </c>
      <c r="G62" s="264">
        <f>Cielorrasos!G50+Cielorrasos!G51</f>
        <v>83267.144850008568</v>
      </c>
      <c r="H62" s="217">
        <f>Cielorrasos!G53</f>
        <v>14622.954051818182</v>
      </c>
      <c r="I62" s="217">
        <f>Cielorrasos!G55</f>
        <v>1746.738696859913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24292.078425609427</v>
      </c>
      <c r="G63" s="265">
        <f>Cielorrasos!G61+Cielorrasos!G62+Cielorrasos!G63</f>
        <v>6201.1276911106106</v>
      </c>
      <c r="H63" s="218">
        <f>Cielorrasos!G65</f>
        <v>17742.517582872726</v>
      </c>
      <c r="I63" s="218">
        <f>Cielorrasos!G67</f>
        <v>348.43315162609133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41958.54589452537</v>
      </c>
      <c r="G64" s="264">
        <f>Cielorrasos!G73</f>
        <v>21950.238536382865</v>
      </c>
      <c r="H64" s="217">
        <f>Cielorrasos!G75</f>
        <v>19497.272069090908</v>
      </c>
      <c r="I64" s="217">
        <f>Cielorrasos!G77</f>
        <v>511.03528905160061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5288.8792051811197</v>
      </c>
      <c r="G65" s="264">
        <f>Revestimientos!G9</f>
        <v>2131.9996270667557</v>
      </c>
      <c r="H65" s="217">
        <f>Revestimientos!G11</f>
        <v>2924.5908103636361</v>
      </c>
      <c r="I65" s="217">
        <f>Revestimientos!G13</f>
        <v>232.28876775072754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20645.473659845065</v>
      </c>
      <c r="G66" s="265">
        <f>Revestimientos!G19+Revestimientos!G20+Revestimientos!G21</f>
        <v>5441.7976886500655</v>
      </c>
      <c r="H66" s="218">
        <f>Revestimientos!G23</f>
        <v>14622.954051818182</v>
      </c>
      <c r="I66" s="218">
        <f>Revestimientos!G25</f>
        <v>580.72191937681885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3020764.4605313805</v>
      </c>
      <c r="G67" s="264">
        <f>Carpintería!G9+Carpintería!G10+Carpintería!G11+Carpintería!G12</f>
        <v>2562979.3563756575</v>
      </c>
      <c r="H67" s="217">
        <f>Carpintería!G14</f>
        <v>370448.16931272723</v>
      </c>
      <c r="I67" s="217">
        <f>Carpintería!G16</f>
        <v>87336.934842995644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1749221.8373759896</v>
      </c>
      <c r="G68" s="265">
        <f>Carpintería!G22</f>
        <v>1463922.5009794806</v>
      </c>
      <c r="H68" s="218">
        <f>Carpintería!G24</f>
        <v>238841.58284636363</v>
      </c>
      <c r="I68" s="218">
        <f>Carpintería!G26</f>
        <v>46457.753550145513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1244747.2759471622</v>
      </c>
      <c r="G69" s="264">
        <f>Carpintería!G32+Carpintería!G33+Carpintería!G34</f>
        <v>1087588.9250282184</v>
      </c>
      <c r="H69" s="217">
        <f>Carpintería!G36</f>
        <v>131606.58646636363</v>
      </c>
      <c r="I69" s="217">
        <f>Carpintería!G38</f>
        <v>25551.764452580028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26316100.523500592</v>
      </c>
      <c r="G70" s="264">
        <f>Carpintería!G44</f>
        <v>17884628.585043158</v>
      </c>
      <c r="H70" s="217">
        <f>Carpintería!G46</f>
        <v>6633556.8760668002</v>
      </c>
      <c r="I70" s="217">
        <f>Carpintería!G48</f>
        <v>1797915.0623906313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12361020.752538051</v>
      </c>
      <c r="G71" s="265">
        <f>Carpintería!G54+Carpintería!G55</f>
        <v>10236825.080473509</v>
      </c>
      <c r="H71" s="218">
        <f>Carpintería!G57</f>
        <v>1634066.3721105091</v>
      </c>
      <c r="I71" s="218">
        <f>Carpintería!G59</f>
        <v>490129.29995403509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481103.17647470155</v>
      </c>
      <c r="G72" s="264">
        <f>'Inst. Sanitaria'!G11+'Inst. Sanitaria'!G12+'Inst. Sanitaria'!G13</f>
        <v>331530.15036935377</v>
      </c>
      <c r="H72" s="217">
        <f>'Inst. Sanitaria'!G15</f>
        <v>135016.87029818181</v>
      </c>
      <c r="I72" s="217">
        <f>'Inst. Sanitaria'!G17</f>
        <v>14556.155807165942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948057.3173976359</v>
      </c>
      <c r="G73" s="265">
        <f>'Inst. Sanitaria'!G23+'Inst. Sanitaria'!G24+'Inst. Sanitaria'!G25+'Inst. Sanitaria'!G26+'Inst. Sanitaria'!G27</f>
        <v>558900.01832148584</v>
      </c>
      <c r="H73" s="218">
        <f>'Inst. Sanitaria'!G29</f>
        <v>360044.98746181815</v>
      </c>
      <c r="I73" s="218">
        <f>'Inst. Sanitaria'!G31</f>
        <v>29112.311614331884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1429160.4938723373</v>
      </c>
      <c r="G74" s="264">
        <f>'Inst. Sanitaria'!G37+'Inst. Sanitaria'!G38+'Inst. Sanitaria'!G39+'Inst. Sanitaria'!G40+'Inst. Sanitaria'!G41+'Inst. Sanitaria'!G42+'Inst. Sanitaria'!G43+'Inst. Sanitaria'!G44</f>
        <v>890430.16869083955</v>
      </c>
      <c r="H74" s="217">
        <f>'Inst. Sanitaria'!G46</f>
        <v>495061.85775999993</v>
      </c>
      <c r="I74" s="217">
        <f>'Inst. Sanitaria'!G48</f>
        <v>43668.467421497822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4243995.1381626995</v>
      </c>
      <c r="G75" s="265">
        <f>'Inst. Sanitaria'!G52+'Inst. Sanitaria'!G53+'Inst. Sanitaria'!G54+'Inst. Sanitaria'!G55+'Inst. Sanitaria'!G56+'Inst. Sanitaria'!G57</f>
        <v>2498140.6170202764</v>
      </c>
      <c r="H75" s="218">
        <f>'Inst. Sanitaria'!G59</f>
        <v>1624601.7432687306</v>
      </c>
      <c r="I75" s="218">
        <f>'Inst. Sanitaria'!G61</f>
        <v>121252.77787369229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2312513.6391721573</v>
      </c>
      <c r="G76" s="264">
        <f>'Inst. Sanitaria'!G69+'Inst. Sanitaria'!G70</f>
        <v>2125881.6455432801</v>
      </c>
      <c r="H76" s="217">
        <f>'Inst. Sanitaria'!G72</f>
        <v>157519.68201454543</v>
      </c>
      <c r="I76" s="217">
        <f>'Inst. Sanitaria'!G74</f>
        <v>29112.311614331884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15722705.803000376</v>
      </c>
      <c r="G77" s="265">
        <f>'Inst. Sanitaria'!G80+'Inst. Sanitaria'!G81</f>
        <v>14662580.079879064</v>
      </c>
      <c r="H77" s="218">
        <f>'Inst. Sanitaria'!G83</f>
        <v>767255.8682811344</v>
      </c>
      <c r="I77" s="218">
        <f>'Inst. Sanitaria'!G85</f>
        <v>292869.85484017874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1824561.0472988812</v>
      </c>
      <c r="G78" s="264">
        <f>'Inst. Sanitaria'!G93+'Inst. Sanitaria'!G94+'Inst. Sanitaria'!G95+'Inst. Sanitaria'!G96</f>
        <v>1352670.5792608596</v>
      </c>
      <c r="H78" s="217">
        <f>'Inst. Sanitaria'!G98</f>
        <v>450056.23432727269</v>
      </c>
      <c r="I78" s="217">
        <f>'Inst. Sanitaria'!G100</f>
        <v>21834.233710748911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2316332.884428557</v>
      </c>
      <c r="G79" s="265">
        <f>'Inst. Sanitaria'!G106+'Inst. Sanitaria'!G107+'Inst. Sanitaria'!G108+'Inst. Sanitaria'!G109</f>
        <v>1679644.656472407</v>
      </c>
      <c r="H79" s="218">
        <f>'Inst. Sanitaria'!G111</f>
        <v>607575.91634181817</v>
      </c>
      <c r="I79" s="218">
        <f>'Inst. Sanitaria'!G113</f>
        <v>29112.311614331884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491771.8371296759</v>
      </c>
      <c r="G80" s="264">
        <f>'Inst. Sanitaria'!G119</f>
        <v>326974.07721154753</v>
      </c>
      <c r="H80" s="217">
        <f>'Inst. Sanitaria'!G121</f>
        <v>157519.68201454543</v>
      </c>
      <c r="I80" s="217">
        <f>'Inst. Sanitaria'!G123</f>
        <v>7278.077903582971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3022339.9343059799</v>
      </c>
      <c r="G81" s="265">
        <f>'Inst. Sanitaria'!G129+'Inst. Sanitaria'!G130+'Inst. Sanitaria'!G131</f>
        <v>1817372.0260114251</v>
      </c>
      <c r="H81" s="218">
        <f>'Inst. Sanitaria'!G133</f>
        <v>1146743.285065891</v>
      </c>
      <c r="I81" s="218">
        <f>'Inst. Sanitaria'!G135</f>
        <v>58224.623228663768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6073509.597711564</v>
      </c>
      <c r="G82" s="264">
        <f>'Inst. Sanitaria'!G141+'Inst. Sanitaria'!G142+'Inst. Sanitaria'!G143+'Inst. Sanitaria'!G144</f>
        <v>4575496.2099535707</v>
      </c>
      <c r="H82" s="217">
        <f>'Inst. Sanitaria'!G146</f>
        <v>1373121.5709325091</v>
      </c>
      <c r="I82" s="217">
        <f>'Inst. Sanitaria'!G148</f>
        <v>124891.81682548378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1039996.894519261</v>
      </c>
      <c r="G83" s="265">
        <f>'Ints. Gas'!G9+'Ints. Gas'!G10+'Ints. Gas'!G11+'Ints. Gas'!G12+'Ints. Gas'!G13</f>
        <v>500597.99133214843</v>
      </c>
      <c r="H83" s="218">
        <f>'Ints. Gas'!G15</f>
        <v>517564.66947636358</v>
      </c>
      <c r="I83" s="218">
        <f>'Ints. Gas'!G17</f>
        <v>21834.233710748911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1259280.1662616096</v>
      </c>
      <c r="G84" s="264">
        <f>'Ints. Gas'!G23+'Ints. Gas'!G24+'Ints. Gas'!G25+'Ints. Gas'!G26+'Ints. Gas'!G27+'Ints. Gas'!G28+'Ints. Gas'!G29</f>
        <v>715514.41633234732</v>
      </c>
      <c r="H84" s="217">
        <f>'Ints. Gas'!G31</f>
        <v>517564.66947636358</v>
      </c>
      <c r="I84" s="217">
        <f>'Ints. Gas'!G33</f>
        <v>26201.080452898692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2525709.7667138153</v>
      </c>
      <c r="G85" s="265">
        <f>'Ints. Gas'!G65+'Ints. Gas'!G66+'Ints. Gas'!G67+'Ints. Gas'!G68+'Ints. Gas'!G69+'Ints. Gas'!G70+'Ints. Gas'!G71+'Ints. Gas'!G72+'Ints. Gas'!G73+'Ints. Gas'!G74</f>
        <v>1799982.1978392776</v>
      </c>
      <c r="H85" s="218">
        <f>'Ints. Gas'!G76</f>
        <v>635479.40287010907</v>
      </c>
      <c r="I85" s="218">
        <f>'Ints. Gas'!G78</f>
        <v>90248.166004428829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16074298.849549577</v>
      </c>
      <c r="G86" s="264">
        <f>'Ints. Gas'!G39+'Ints. Gas'!G40+'Ints. Gas'!G41+'Ints. Gas'!G42+'Ints. Gas'!G43+'Ints. Gas'!G44</f>
        <v>9473036.5933410544</v>
      </c>
      <c r="H86" s="217">
        <f>'Ints. Gas'!G46</f>
        <v>6069525.884572749</v>
      </c>
      <c r="I86" s="217">
        <f>'Ints. Gas'!G48</f>
        <v>531736.37163577182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1260607.1381293396</v>
      </c>
      <c r="G87" s="265">
        <f>'Ints. Gas'!G53+'Ints. Gas'!G54+'Ints. Gas'!G55</f>
        <v>1084467.7815069302</v>
      </c>
      <c r="H87" s="218">
        <f>'Ints. Gas'!G57</f>
        <v>117914.73339374545</v>
      </c>
      <c r="I87" s="218">
        <f>'Ints. Gas'!G59</f>
        <v>58224.623228663768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2245935.6738240798</v>
      </c>
      <c r="G88" s="264">
        <f>'Ints. Elect.'!G9+'Ints. Elect.'!G10+'Ints. Elect.'!G11+'Ints. Elect.'!G12+'Ints. Elect.'!G13</f>
        <v>1661531.1472042399</v>
      </c>
      <c r="H88" s="217">
        <f>'Ints. Elect.'!G15</f>
        <v>562570.29290909087</v>
      </c>
      <c r="I88" s="217">
        <f>'Ints. Elect.'!G17</f>
        <v>21834.233710748911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27519396.658273317</v>
      </c>
      <c r="G89" s="265">
        <f>'Ints. Elect.'!G23+'Ints. Elect.'!G24+'Ints. Elect.'!G25+'Ints. Elect.'!G26+'Ints. Elect.'!G27+'Ints. Elect.'!G28</f>
        <v>23876664.459796593</v>
      </c>
      <c r="H89" s="218">
        <f>'Ints. Elect.'!G30</f>
        <v>3390037.3336643232</v>
      </c>
      <c r="I89" s="218">
        <f>'Ints. Elect.'!G32</f>
        <v>252694.86481240074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2294937.7878722055</v>
      </c>
      <c r="G90" s="264">
        <f>'Ints. Elect.'!G38+'Ints. Elect.'!G39+'Ints. Elect.'!G40+'Ints. Elect.'!G41+'Ints. Elect.'!G42+'Ints. Elect.'!G43+'Ints. Elect.'!G44</f>
        <v>1793266.4302142374</v>
      </c>
      <c r="H90" s="217">
        <f>'Ints. Elect.'!G46</f>
        <v>472559.04604363634</v>
      </c>
      <c r="I90" s="217">
        <f>'Ints. Elect.'!G48</f>
        <v>29112.311614331884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10980.739252221003</v>
      </c>
      <c r="G91" s="265">
        <f>Pintura!G9+Pintura!G10+Pintura!G11</f>
        <v>5888.0788978407854</v>
      </c>
      <c r="H91" s="218">
        <f>Pintura!G13</f>
        <v>4874.318017272727</v>
      </c>
      <c r="I91" s="218">
        <f>Pintura!G15</f>
        <v>218.34233710748913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2762.7637486518279</v>
      </c>
      <c r="G92" s="264">
        <f>Pintura!G22+Pintura!G21</f>
        <v>252.82396097963479</v>
      </c>
      <c r="H92" s="217">
        <f>Pintura!G24</f>
        <v>2437.1590086363635</v>
      </c>
      <c r="I92" s="217">
        <f>Pintura!G26</f>
        <v>72.78077903582971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2863.3715558144695</v>
      </c>
      <c r="G93" s="265">
        <f>Pintura!G32+Pintura!G33</f>
        <v>353.4317681422761</v>
      </c>
      <c r="H93" s="218">
        <f>Pintura!G35</f>
        <v>2437.1590086363635</v>
      </c>
      <c r="I93" s="218">
        <f>Pintura!G37</f>
        <v>72.78077903582971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14097.33303259987</v>
      </c>
      <c r="G94" s="264">
        <f>Pintura!G43+Pintura!G44+Pintura!G45</f>
        <v>6494.7328905474596</v>
      </c>
      <c r="H94" s="217">
        <f>Pintura!G47</f>
        <v>7311.477025909091</v>
      </c>
      <c r="I94" s="217">
        <f>Pintura!G49</f>
        <v>291.12311614331884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8055.0996204105013</v>
      </c>
      <c r="G95" s="265">
        <f>Pintura!G53+Pintura!G54</f>
        <v>3157.4119867211948</v>
      </c>
      <c r="H95" s="218">
        <f>Pintura!G56</f>
        <v>4679.3452965818178</v>
      </c>
      <c r="I95" s="218">
        <f>Pintura!G58</f>
        <v>218.34233710748913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12273.049735506875</v>
      </c>
      <c r="G96" s="264">
        <f>Pintura!G64+Pintura!G65+Pintura!G66</f>
        <v>7107.6086020908297</v>
      </c>
      <c r="H96" s="217">
        <f>Pintura!G68</f>
        <v>4874.318017272727</v>
      </c>
      <c r="I96" s="217">
        <f>Pintura!G70</f>
        <v>291.12311614331884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16418.615967713162</v>
      </c>
      <c r="G97" s="265">
        <f>Pintura!G76+Pintura!G77</f>
        <v>11107.613276225455</v>
      </c>
      <c r="H97" s="218">
        <f>Pintura!G79</f>
        <v>4874.318017272727</v>
      </c>
      <c r="I97" s="218">
        <f>Pintura!G81</f>
        <v>436.68467421497826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43334.3934699944</v>
      </c>
      <c r="G98" s="264">
        <f>Vidrios!G9</f>
        <v>33585.757435448948</v>
      </c>
      <c r="H98" s="217">
        <f>Vidrios!G11</f>
        <v>9748.6360345454541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6671.6000341492954</v>
      </c>
      <c r="G99" s="265">
        <f>Varios!G9+Varios!G10+Varios!G11</f>
        <v>3747.0092237856593</v>
      </c>
      <c r="H99" s="218">
        <f>Varios!G13</f>
        <v>2924.5908103636361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65823.525005550604</v>
      </c>
      <c r="G100" s="264">
        <f>Varios!G19+Varios!G20+Varios!G21</f>
        <v>38527.344108823338</v>
      </c>
      <c r="H100" s="217">
        <f>Varios!G23</f>
        <v>27296.18089672727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97059.423134780591</v>
      </c>
      <c r="G101" s="265">
        <f>Varios!G29+Varios!G30+Varios!G31+Varios!G32+Varios!G33+Varios!G34+Varios!G35+Varios!G36+Varios!G37+Varios!G38</f>
        <v>68415.218164000587</v>
      </c>
      <c r="H101" s="218">
        <f>Varios!G40</f>
        <v>26321.317293272728</v>
      </c>
      <c r="I101" s="218">
        <f>Varios!G42</f>
        <v>2322.8876775072754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524901.29939680698</v>
      </c>
      <c r="G102" s="264">
        <f>Varios!G48+Varios!G49</f>
        <v>469791.15932441421</v>
      </c>
      <c r="H102" s="217">
        <f>Varios!G51</f>
        <v>45818.589362363637</v>
      </c>
      <c r="I102" s="217">
        <f>Varios!G53</f>
        <v>9291.5507100291015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8687.5443970086581</v>
      </c>
      <c r="G103" s="265">
        <f>Varios!G57+Varios!G58</f>
        <v>3813.2263797359305</v>
      </c>
      <c r="H103" s="218">
        <f>Varios!G60</f>
        <v>4874.318017272727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555569.78357399139</v>
      </c>
      <c r="G104" s="264">
        <f>Varios!G66</f>
        <v>506826.60340126418</v>
      </c>
      <c r="H104" s="217">
        <f>Varios!G68</f>
        <v>48743.180172727269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2079.5282869275034</v>
      </c>
      <c r="G105" s="265"/>
      <c r="H105" s="218">
        <f>Varios!G74</f>
        <v>623.91270621090905</v>
      </c>
      <c r="I105" s="218">
        <f>Varios!G76</f>
        <v>1455.6155807165942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992831.30615423305</v>
      </c>
      <c r="G106" s="264">
        <f>Varios!G82+Varios!G83</f>
        <v>212940.42339059676</v>
      </c>
      <c r="H106" s="217">
        <f>Varios!G85</f>
        <v>779890.8827636363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325013.64754952292</v>
      </c>
      <c r="G107" s="265">
        <f>Varios!G90+Varios!G91+Varios!G92</f>
        <v>281373.32805632654</v>
      </c>
      <c r="H107" s="218">
        <f>Varios!G94</f>
        <v>38994.544138181816</v>
      </c>
      <c r="I107" s="218">
        <f>Varios!G96</f>
        <v>4645.7753550145508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1053480.7065853924</v>
      </c>
      <c r="G108" s="264">
        <f>Varios!G102</f>
        <v>1042570.6267120931</v>
      </c>
      <c r="H108" s="217">
        <f>Varios!G104</f>
        <v>9748.6360345454541</v>
      </c>
      <c r="I108" s="217">
        <f>Varios!G106</f>
        <v>1161.4438387536377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832300.50461834215</v>
      </c>
      <c r="G109" s="265">
        <f>Varios!G112+Varios!G113</f>
        <v>777190.36454594939</v>
      </c>
      <c r="H109" s="218">
        <f>Varios!G115</f>
        <v>45818.589362363637</v>
      </c>
      <c r="I109" s="218">
        <f>Varios!G117</f>
        <v>9291.5507100291015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95317.207584994816</v>
      </c>
      <c r="G110" s="264">
        <f>'Red Agua'!G9+'Red Agua'!G10+'Red Agua'!G11+'Red Agua'!G12+'Red Agua'!G13+'Red Agua'!G14+'Red Agua'!G15+'Red Agua'!G16</f>
        <v>68643.113428842058</v>
      </c>
      <c r="H110" s="217">
        <f>'Red Agua'!G18</f>
        <v>10047.505431356363</v>
      </c>
      <c r="I110" s="217">
        <f>'Red Agua'!G20</f>
        <v>16626.588724796406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84970.013770269841</v>
      </c>
      <c r="G111" s="265">
        <f>'Red Agua'!G26+'Red Agua'!G27+'Red Agua'!G28+'Red Agua'!G29+'Red Agua'!G30+'Red Agua'!G31</f>
        <v>58295.919614117083</v>
      </c>
      <c r="H111" s="218">
        <f>'Red Agua'!G33</f>
        <v>10047.505431356363</v>
      </c>
      <c r="I111" s="218">
        <f>'Red Agua'!G35</f>
        <v>16626.588724796406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25077139.424076062</v>
      </c>
      <c r="G112" s="264">
        <f>'Red Agua'!G42+'Red Agua'!G43+'Red Agua'!G44+'Red Agua'!G45+'Red Agua'!G46+'Red Agua'!G47</f>
        <v>22740106.584703628</v>
      </c>
      <c r="H112" s="217">
        <f>'Red Agua'!G49</f>
        <v>810101.22178909089</v>
      </c>
      <c r="I112" s="217">
        <f>'Red Agua'!G51</f>
        <v>1526931.6175833433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137178.58830868007</v>
      </c>
      <c r="G113" s="265">
        <f>'Red Cloaca'!G9+'Red Cloaca'!G10+'Red Cloaca'!G11+'Red Cloaca'!G12+'Red Cloaca'!G13+'Red Cloaca'!G14+'Red Cloaca'!G15</f>
        <v>102138.19139080352</v>
      </c>
      <c r="H113" s="218">
        <f>'Red Cloaca'!G17</f>
        <v>15020.626820672725</v>
      </c>
      <c r="I113" s="218">
        <f>'Red Cloaca'!G19</f>
        <v>20019.770097203833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107673.02419197188</v>
      </c>
      <c r="G114" s="264">
        <f>'Red Cloaca'!G25+'Red Cloaca'!G26+'Red Cloaca'!G27+'Red Cloaca'!G28+'Red Cloaca'!G29</f>
        <v>74095.310035658957</v>
      </c>
      <c r="H114" s="217">
        <f>'Red Cloaca'!G31</f>
        <v>13557.94405910909</v>
      </c>
      <c r="I114" s="217">
        <f>'Red Cloaca'!G33</f>
        <v>20019.770097203833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59594.957655883642</v>
      </c>
      <c r="G115" s="265">
        <f>'Red Gas'!G9+'Red Gas'!G10+'Red Gas'!G11</f>
        <v>31256.251069606416</v>
      </c>
      <c r="H115" s="218">
        <f>'Red Gas'!G13</f>
        <v>9676.2090380363625</v>
      </c>
      <c r="I115" s="218">
        <f>'Red Gas'!G15</f>
        <v>18662.497548240863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55343160.139266655</v>
      </c>
      <c r="G116" s="264">
        <f>'Red Elect'!G11+'Red Elect'!G12+'Red Elect'!G13+'Red Elect'!G14+'Red Elect'!G15+'Red Elect'!G16+'Red Elect'!G17+'Red Elect'!G18+'Red Elect'!G19+'Red Elect'!G20</f>
        <v>49731376.740308307</v>
      </c>
      <c r="H116" s="217">
        <f>'Red Elect'!G22</f>
        <v>3396799.4285850902</v>
      </c>
      <c r="I116" s="217">
        <f>'Red Elect'!G24</f>
        <v>2214983.9703732599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7287163.8041325463</v>
      </c>
      <c r="G117" s="265">
        <f>'Red Elect'!G32+'Red Elect'!G33+'Red Elect'!G34+'Red Elect'!G35+'Red Elect'!G36+'Red Elect'!G37+'Red Elect'!G38+'Red Elect'!G39+'Red Elect'!G40</f>
        <v>5827550.9168245411</v>
      </c>
      <c r="H117" s="218">
        <f>'Red Elect'!G42</f>
        <v>577894.70768793451</v>
      </c>
      <c r="I117" s="218">
        <f>'Red Elect'!G44</f>
        <v>881718.17962007062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5871801.344137881</v>
      </c>
      <c r="G118" s="264">
        <f>'Red Elect'!G52+'Red Elect'!G53+'Red Elect'!G54+'Red Elect'!G55+'Red Elect'!G56+'Red Elect'!G57+'Red Elect'!G58+'Red Elect'!G59+'Red Elect'!G60+'Red Elect'!G61+'Red Elect'!G62+'Red Elect'!G63</f>
        <v>5088866.5038303612</v>
      </c>
      <c r="H118" s="217">
        <f>'Red Elect'!G65</f>
        <v>341142.62562007271</v>
      </c>
      <c r="I118" s="217">
        <f>'Red Elect'!G67</f>
        <v>441792.21468744735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27302124.753255658</v>
      </c>
      <c r="G119" s="265">
        <f>'Red Elect'!G75+'Red Elect'!G76+'Red Elect'!G77</f>
        <v>25957709.205263898</v>
      </c>
      <c r="H119" s="218">
        <f>'Red Elect'!G79</f>
        <v>1091453.8766787853</v>
      </c>
      <c r="I119" s="218">
        <f>'Red Elect'!G81</f>
        <v>252961.67131297389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56428.839917742669</v>
      </c>
      <c r="G120" s="264">
        <f>'Red Vial'!G9+'Red Vial'!G10+'Red Vial'!G11+'Red Vial'!G12</f>
        <v>36290.02362128911</v>
      </c>
      <c r="H120" s="217">
        <f>'Red Vial'!G14</f>
        <v>10723.499638000001</v>
      </c>
      <c r="I120" s="217">
        <f>'Red Vial'!G16+'Red Vial'!G17</f>
        <v>9415.3166584535593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57259.166926179008</v>
      </c>
      <c r="G121" s="265">
        <f>'Red Vial'!G23+'Red Vial'!G24+'Red Vial'!G25</f>
        <v>22482.082129647584</v>
      </c>
      <c r="H121" s="218">
        <f>'Red Vial'!G27</f>
        <v>7847.6520078090898</v>
      </c>
      <c r="I121" s="218">
        <f>'Red Vial'!G29+'Red Vial'!G30+'Red Vial'!G31+'Red Vial'!G32+'Red Vial'!G33</f>
        <v>26929.43278872233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79704.375374074705</v>
      </c>
      <c r="G122" s="264">
        <f>'Red Vial'!G39+'Red Vial'!G40+'Red Vial'!G41+'Red Vial'!G42+'Red Vial'!G43</f>
        <v>54789.707624353439</v>
      </c>
      <c r="H122" s="217">
        <f>'Red Vial'!G45</f>
        <v>6434.0997828</v>
      </c>
      <c r="I122" s="217">
        <f>'Red Vial'!G47+'Red Vial'!G48+'Red Vial'!G49+'Red Vial'!G50+'Red Vial'!G51</f>
        <v>18480.56796692127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13702.959641055379</v>
      </c>
      <c r="G123" s="265">
        <f>'Red Vial'!G56</f>
        <v>3955.1305417841932</v>
      </c>
      <c r="H123" s="218">
        <f>'Red Vial'!G58</f>
        <v>5135.094031196817</v>
      </c>
      <c r="I123" s="218">
        <f>'Red Vial'!G60+'Red Vial'!G61</f>
        <v>4612.7350680743693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044/26&amp;11
ANEXO I&amp;C
&amp;R&amp;"-,Cursiva"&amp;10“Gral. Martín Miguel de Güemes Héroe de la Nación Argentina”</oddHeader>
    <oddFooter xml:space="preserve">&amp;CABRIL 2026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47"/>
  <sheetViews>
    <sheetView topLeftCell="B1" workbookViewId="0">
      <selection activeCell="N47" sqref="A1:N47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4" t="str">
        <f>'PT ORGANISMOS'!A2</f>
        <v>Precios de ABRIL 2026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3" t="s">
        <v>1164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111852.56287694733</v>
      </c>
      <c r="T6" s="77">
        <f>($L$10+$L$13)*0.07*R6/4000</f>
        <v>21708.846485758393</v>
      </c>
      <c r="U6" s="86">
        <f>$L$8*R6</f>
        <v>35801.741674545447</v>
      </c>
      <c r="V6" s="86">
        <f>$L$19/120/8*R6</f>
        <v>2206.5232508630179</v>
      </c>
      <c r="W6" s="90">
        <f>P6*S6/2/R6</f>
        <v>7713.9698535825755</v>
      </c>
      <c r="X6" s="86">
        <f>$L$15*2*6/40000*O6</f>
        <v>3190.565816487152</v>
      </c>
      <c r="Y6" s="86">
        <f>0.12*145*$L$14*1.3*P6</f>
        <v>22517.928061434475</v>
      </c>
      <c r="Z6" s="90">
        <f t="shared" ref="Z6:Z47" si="2">+S6+T6+U6+V6+W6+X6+Y6</f>
        <v>204992.1380196184</v>
      </c>
      <c r="AA6" s="91">
        <f>Z6/10/O6</f>
        <v>2049.9213801961841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119566.53273052993</v>
      </c>
      <c r="T7" s="77">
        <f t="shared" ref="T7:T14" si="4">($L$10+$L$13)*0.07*R7/4000</f>
        <v>23206.008312362421</v>
      </c>
      <c r="U7" s="86">
        <f t="shared" ref="U7:U47" si="5">$L$8*R7</f>
        <v>38270.827307272724</v>
      </c>
      <c r="V7" s="86">
        <f t="shared" ref="V7:V14" si="6">$L$19/120/8*R7</f>
        <v>2358.6972681639159</v>
      </c>
      <c r="W7" s="90">
        <f t="shared" ref="W7:W47" si="7">P7*S7/2/R7</f>
        <v>11570.954780373862</v>
      </c>
      <c r="X7" s="86">
        <f t="shared" ref="X7:X14" si="8">$L$15*2*6/40000*O7</f>
        <v>4785.8487247307285</v>
      </c>
      <c r="Y7" s="86">
        <f t="shared" ref="Y7:Y14" si="9">0.12*145*$L$14*1.3*P7</f>
        <v>33776.892092151713</v>
      </c>
      <c r="Z7" s="90">
        <f t="shared" si="2"/>
        <v>233535.76121558528</v>
      </c>
      <c r="AA7" s="91">
        <f t="shared" ref="AA7:AA14" si="10">+Z7/10/O7</f>
        <v>1556.9050747705687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VLOOKUP($B8,IN_04_26!$B:$E,4,)</f>
        <v>12345.428163636361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127280.50258411247</v>
      </c>
      <c r="T8" s="77">
        <f t="shared" si="4"/>
        <v>24703.170138966445</v>
      </c>
      <c r="U8" s="86">
        <f t="shared" si="5"/>
        <v>40739.912939999987</v>
      </c>
      <c r="V8" s="86">
        <f t="shared" si="6"/>
        <v>2510.8712854648134</v>
      </c>
      <c r="W8" s="90">
        <f t="shared" si="7"/>
        <v>15427.939707165149</v>
      </c>
      <c r="X8" s="86">
        <f t="shared" si="8"/>
        <v>6381.131632974304</v>
      </c>
      <c r="Y8" s="86">
        <f t="shared" si="9"/>
        <v>45035.85612286895</v>
      </c>
      <c r="Z8" s="90">
        <f t="shared" si="2"/>
        <v>262079.38441155214</v>
      </c>
      <c r="AA8" s="91">
        <f t="shared" si="10"/>
        <v>1310.3969220577605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134994.47243769508</v>
      </c>
      <c r="T9" s="77">
        <f t="shared" si="4"/>
        <v>26200.331965570476</v>
      </c>
      <c r="U9" s="86">
        <f t="shared" si="5"/>
        <v>43208.998572727265</v>
      </c>
      <c r="V9" s="86">
        <f t="shared" si="6"/>
        <v>2663.0453027657113</v>
      </c>
      <c r="W9" s="90">
        <f t="shared" si="7"/>
        <v>19284.924633956438</v>
      </c>
      <c r="X9" s="86">
        <f t="shared" si="8"/>
        <v>7976.4145412178805</v>
      </c>
      <c r="Y9" s="86">
        <f t="shared" si="9"/>
        <v>56294.820153586188</v>
      </c>
      <c r="Z9" s="90">
        <f t="shared" si="2"/>
        <v>290623.00760751904</v>
      </c>
      <c r="AA9" s="91">
        <f t="shared" si="10"/>
        <v>1162.4920304300761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VLOOKUP($B10,IN_04_26!$B:$E,4,)</f>
        <v>408232931.52287346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142708.44229127764</v>
      </c>
      <c r="T10" s="77">
        <f t="shared" si="4"/>
        <v>27697.493792174504</v>
      </c>
      <c r="U10" s="86">
        <f t="shared" si="5"/>
        <v>45678.084205454536</v>
      </c>
      <c r="V10" s="86">
        <f t="shared" si="6"/>
        <v>2815.2193200666093</v>
      </c>
      <c r="W10" s="90">
        <f t="shared" si="7"/>
        <v>23141.909560747721</v>
      </c>
      <c r="X10" s="86">
        <f t="shared" si="8"/>
        <v>9571.6974494614569</v>
      </c>
      <c r="Y10" s="86">
        <f t="shared" si="9"/>
        <v>67553.784184303426</v>
      </c>
      <c r="Z10" s="90">
        <f t="shared" si="2"/>
        <v>319166.63080348587</v>
      </c>
      <c r="AA10" s="91">
        <f t="shared" si="10"/>
        <v>1063.8887693449528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VLOOKUP($B11,IN_04_26!$B:$E,4,)</f>
        <v>450232500.74626523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150422.41214486022</v>
      </c>
      <c r="T11" s="77">
        <f t="shared" si="4"/>
        <v>29194.655618778528</v>
      </c>
      <c r="U11" s="86">
        <f t="shared" si="5"/>
        <v>48147.169838181806</v>
      </c>
      <c r="V11" s="86">
        <f t="shared" si="6"/>
        <v>2967.3933373675072</v>
      </c>
      <c r="W11" s="90">
        <f t="shared" si="7"/>
        <v>26998.894487539015</v>
      </c>
      <c r="X11" s="86">
        <f t="shared" si="8"/>
        <v>11166.980357705033</v>
      </c>
      <c r="Y11" s="86">
        <f t="shared" si="9"/>
        <v>78812.748215020663</v>
      </c>
      <c r="Z11" s="90">
        <f t="shared" si="2"/>
        <v>347710.25399945281</v>
      </c>
      <c r="AA11" s="91">
        <f t="shared" si="10"/>
        <v>993.45786856986524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VLOOKUP($B12,IN_04_26!$B:$E,4,)</f>
        <v>20320949.231714081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158136.38199844278</v>
      </c>
      <c r="T12" s="77">
        <f t="shared" si="4"/>
        <v>30691.817445382556</v>
      </c>
      <c r="U12" s="86">
        <f t="shared" si="5"/>
        <v>50616.255470909076</v>
      </c>
      <c r="V12" s="86">
        <f t="shared" si="6"/>
        <v>3119.5673546684047</v>
      </c>
      <c r="W12" s="90">
        <f t="shared" si="7"/>
        <v>30855.879414330302</v>
      </c>
      <c r="X12" s="86">
        <f t="shared" si="8"/>
        <v>12762.263265948608</v>
      </c>
      <c r="Y12" s="86">
        <f t="shared" si="9"/>
        <v>90071.712245737901</v>
      </c>
      <c r="Z12" s="90">
        <f t="shared" si="2"/>
        <v>376253.87719541963</v>
      </c>
      <c r="AA12" s="91">
        <f t="shared" si="10"/>
        <v>940.63469298854909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VLOOKUP($B13,IN_04_26!$B:$E,4,)</f>
        <v>19527590.363991387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165850.35185202537</v>
      </c>
      <c r="T13" s="77">
        <f t="shared" si="4"/>
        <v>32188.97927198658</v>
      </c>
      <c r="U13" s="86">
        <f t="shared" si="5"/>
        <v>53085.341103636354</v>
      </c>
      <c r="V13" s="86">
        <f t="shared" si="6"/>
        <v>3271.7413719693027</v>
      </c>
      <c r="W13" s="90">
        <f t="shared" si="7"/>
        <v>34712.864341121596</v>
      </c>
      <c r="X13" s="86">
        <f t="shared" si="8"/>
        <v>14357.546174192184</v>
      </c>
      <c r="Y13" s="86">
        <f t="shared" si="9"/>
        <v>101330.67627645514</v>
      </c>
      <c r="Z13" s="90">
        <f t="shared" si="2"/>
        <v>404797.50039138657</v>
      </c>
      <c r="AA13" s="91">
        <f t="shared" si="10"/>
        <v>899.55000086974792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VLOOKUP($B14,IN_04_26!$B:$E,4,)</f>
        <v>2488.718839681087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173564.32170560793</v>
      </c>
      <c r="T14" s="77">
        <f t="shared" si="4"/>
        <v>33686.141098590611</v>
      </c>
      <c r="U14" s="86">
        <f t="shared" si="5"/>
        <v>55554.426736363625</v>
      </c>
      <c r="V14" s="86">
        <f t="shared" si="6"/>
        <v>3423.9153892702006</v>
      </c>
      <c r="W14" s="90">
        <f t="shared" si="7"/>
        <v>38569.849267912876</v>
      </c>
      <c r="X14" s="86">
        <f t="shared" si="8"/>
        <v>15952.829082435761</v>
      </c>
      <c r="Y14" s="86">
        <f t="shared" si="9"/>
        <v>112589.64030717238</v>
      </c>
      <c r="Z14" s="90">
        <f t="shared" si="2"/>
        <v>433341.12358735333</v>
      </c>
      <c r="AA14" s="91">
        <f t="shared" si="10"/>
        <v>866.68224717470673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VLOOKUP($B15,IN_04_26!$B:$E,4,)</f>
        <v>1063521.9388290506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355138.62887935404</v>
      </c>
      <c r="T15" s="78">
        <f>($L$11+$L$13)*0.07*R15/4000</f>
        <v>69054.733393207731</v>
      </c>
      <c r="U15" s="86">
        <f t="shared" si="5"/>
        <v>103701.59657454545</v>
      </c>
      <c r="V15" s="92">
        <f>$L$20/120/8*R15</f>
        <v>7201.2585727120304</v>
      </c>
      <c r="W15" s="90">
        <f t="shared" si="7"/>
        <v>50734.089839907712</v>
      </c>
      <c r="X15" s="92">
        <f>2*($L$16*6+$L$17*12)/40000*O15</f>
        <v>62057.859207355992</v>
      </c>
      <c r="Y15" s="92">
        <f>0.12*176*$L$14*1.3*P15</f>
        <v>163992.63470948138</v>
      </c>
      <c r="Z15" s="90">
        <f t="shared" si="2"/>
        <v>811880.80117656442</v>
      </c>
      <c r="AA15" s="93">
        <f t="shared" ref="AA15:AA47" si="11">+Z15/24/O15</f>
        <v>563.8061119281698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VLOOKUP($B16,IN_04_26!$B:$E,4,)</f>
        <v>1145167.2403343502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372049.9921593233</v>
      </c>
      <c r="T16" s="78">
        <f t="shared" ref="T16:T47" si="13">($L$11+$L$13)*0.07*R16/4000</f>
        <v>72343.054030979532</v>
      </c>
      <c r="U16" s="86">
        <f t="shared" si="5"/>
        <v>108639.76783999999</v>
      </c>
      <c r="V16" s="92">
        <f t="shared" ref="V16:V47" si="14">$L$20/120/8*R16</f>
        <v>7544.1756476030796</v>
      </c>
      <c r="W16" s="90">
        <f t="shared" si="7"/>
        <v>59189.771479892333</v>
      </c>
      <c r="X16" s="92">
        <f t="shared" ref="X16:X47" si="15">2*($L$16*6+$L$17*12)/40000*O16</f>
        <v>72400.835741915318</v>
      </c>
      <c r="Y16" s="92">
        <f t="shared" ref="Y16:Y47" si="16">0.12*176*$L$14*1.3*P16</f>
        <v>191324.74049439494</v>
      </c>
      <c r="Z16" s="90">
        <f t="shared" si="2"/>
        <v>883492.33739410841</v>
      </c>
      <c r="AA16" s="93">
        <f t="shared" si="11"/>
        <v>525.8882960679216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VLOOKUP($B17,IN_04_26!$B:$E,4,)</f>
        <v>1151245.8022593802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388961.3554392925</v>
      </c>
      <c r="T17" s="78">
        <f t="shared" si="13"/>
        <v>75631.374668751319</v>
      </c>
      <c r="U17" s="86">
        <f t="shared" si="5"/>
        <v>113577.93910545451</v>
      </c>
      <c r="V17" s="92">
        <f t="shared" si="14"/>
        <v>7887.0927224941279</v>
      </c>
      <c r="W17" s="90">
        <f t="shared" si="7"/>
        <v>67645.453119876969</v>
      </c>
      <c r="X17" s="92">
        <f t="shared" si="15"/>
        <v>82743.812276474651</v>
      </c>
      <c r="Y17" s="92">
        <f t="shared" si="16"/>
        <v>218656.84627930855</v>
      </c>
      <c r="Z17" s="90">
        <f t="shared" si="2"/>
        <v>955103.87361165264</v>
      </c>
      <c r="AA17" s="93">
        <f t="shared" si="11"/>
        <v>497.44993417273571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405872.71871926176</v>
      </c>
      <c r="T18" s="78">
        <f t="shared" si="13"/>
        <v>78919.695306523121</v>
      </c>
      <c r="U18" s="86">
        <f t="shared" si="5"/>
        <v>118516.11037090907</v>
      </c>
      <c r="V18" s="92">
        <f t="shared" si="14"/>
        <v>8230.0097973851771</v>
      </c>
      <c r="W18" s="90">
        <f t="shared" si="7"/>
        <v>76101.134759861583</v>
      </c>
      <c r="X18" s="92">
        <f t="shared" si="15"/>
        <v>93086.788811033985</v>
      </c>
      <c r="Y18" s="92">
        <f t="shared" si="16"/>
        <v>245988.9520642221</v>
      </c>
      <c r="Z18" s="90">
        <f t="shared" si="2"/>
        <v>1026715.4098291968</v>
      </c>
      <c r="AA18" s="93">
        <f t="shared" si="11"/>
        <v>475.33120825425777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VLOOKUP($B19,IN_04_26!$B:$E,4,)</f>
        <v>730435.28304430947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422784.08199923096</v>
      </c>
      <c r="T19" s="78">
        <f t="shared" si="13"/>
        <v>82208.015944294908</v>
      </c>
      <c r="U19" s="86">
        <f t="shared" si="5"/>
        <v>123454.28163636361</v>
      </c>
      <c r="V19" s="92">
        <f t="shared" si="14"/>
        <v>8572.9268722762263</v>
      </c>
      <c r="W19" s="90">
        <f t="shared" si="7"/>
        <v>84556.816399846197</v>
      </c>
      <c r="X19" s="92">
        <f t="shared" si="15"/>
        <v>103429.76534559332</v>
      </c>
      <c r="Y19" s="92">
        <f t="shared" si="16"/>
        <v>273321.05784913566</v>
      </c>
      <c r="Z19" s="90">
        <f t="shared" si="2"/>
        <v>1098326.946046741</v>
      </c>
      <c r="AA19" s="93">
        <f t="shared" si="11"/>
        <v>457.63622751947543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VLOOKUP($B20,IN_04_26!$B:$E,4,)</f>
        <v>823000.97973851778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439695.44527920027</v>
      </c>
      <c r="T20" s="78">
        <f t="shared" si="13"/>
        <v>85496.33658206671</v>
      </c>
      <c r="U20" s="86">
        <f t="shared" si="5"/>
        <v>128392.45290181816</v>
      </c>
      <c r="V20" s="92">
        <f t="shared" si="14"/>
        <v>8915.8439471672755</v>
      </c>
      <c r="W20" s="90">
        <f t="shared" si="7"/>
        <v>93012.49803983084</v>
      </c>
      <c r="X20" s="92">
        <f t="shared" si="15"/>
        <v>113772.74188015265</v>
      </c>
      <c r="Y20" s="92">
        <f t="shared" si="16"/>
        <v>300653.16363404924</v>
      </c>
      <c r="Z20" s="90">
        <f t="shared" si="2"/>
        <v>1169938.482264285</v>
      </c>
      <c r="AA20" s="93">
        <f t="shared" si="11"/>
        <v>443.15851600919882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456606.80855916947</v>
      </c>
      <c r="T21" s="78">
        <f t="shared" si="13"/>
        <v>88784.657219838511</v>
      </c>
      <c r="U21" s="86">
        <f t="shared" si="5"/>
        <v>133330.6241672727</v>
      </c>
      <c r="V21" s="92">
        <f t="shared" si="14"/>
        <v>9258.7610220583247</v>
      </c>
      <c r="W21" s="90">
        <f t="shared" si="7"/>
        <v>101468.17967981544</v>
      </c>
      <c r="X21" s="92">
        <f t="shared" si="15"/>
        <v>124115.71841471198</v>
      </c>
      <c r="Y21" s="92">
        <f t="shared" si="16"/>
        <v>327985.26941896277</v>
      </c>
      <c r="Z21" s="90">
        <f t="shared" si="2"/>
        <v>1241550.0184818292</v>
      </c>
      <c r="AA21" s="93">
        <f t="shared" si="11"/>
        <v>431.09375641730179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473518.17183913873</v>
      </c>
      <c r="T22" s="78">
        <f t="shared" si="13"/>
        <v>92072.977857610298</v>
      </c>
      <c r="U22" s="86">
        <f t="shared" si="5"/>
        <v>138268.79543272723</v>
      </c>
      <c r="V22" s="92">
        <f t="shared" si="14"/>
        <v>9601.6780969493739</v>
      </c>
      <c r="W22" s="90">
        <f t="shared" si="7"/>
        <v>109923.86131980008</v>
      </c>
      <c r="X22" s="92">
        <f t="shared" si="15"/>
        <v>134458.6949492713</v>
      </c>
      <c r="Y22" s="92">
        <f t="shared" si="16"/>
        <v>355317.37520387635</v>
      </c>
      <c r="Z22" s="90">
        <f t="shared" si="2"/>
        <v>1313161.5546993734</v>
      </c>
      <c r="AA22" s="93">
        <f t="shared" si="11"/>
        <v>420.88511368569658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490429.53511910792</v>
      </c>
      <c r="T23" s="78">
        <f t="shared" si="13"/>
        <v>95361.2984953821</v>
      </c>
      <c r="U23" s="86">
        <f t="shared" si="5"/>
        <v>143206.96669818179</v>
      </c>
      <c r="V23" s="92">
        <f t="shared" si="14"/>
        <v>9944.5951718404231</v>
      </c>
      <c r="W23" s="90">
        <f t="shared" si="7"/>
        <v>118379.54295978467</v>
      </c>
      <c r="X23" s="92">
        <f t="shared" si="15"/>
        <v>144801.67148383064</v>
      </c>
      <c r="Y23" s="92">
        <f t="shared" si="16"/>
        <v>382649.48098878987</v>
      </c>
      <c r="Z23" s="90">
        <f t="shared" si="2"/>
        <v>1384773.0909169174</v>
      </c>
      <c r="AA23" s="93">
        <f t="shared" si="11"/>
        <v>412.13484848717781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486251.10080596647</v>
      </c>
      <c r="T24" s="107">
        <f t="shared" si="13"/>
        <v>98649.619133153887</v>
      </c>
      <c r="U24" s="108">
        <f t="shared" si="5"/>
        <v>148145.13796363634</v>
      </c>
      <c r="V24" s="109">
        <f t="shared" si="14"/>
        <v>10287.512246731472</v>
      </c>
      <c r="W24" s="110">
        <f t="shared" si="7"/>
        <v>121562.77520149162</v>
      </c>
      <c r="X24" s="109">
        <f t="shared" si="15"/>
        <v>155144.64801838997</v>
      </c>
      <c r="Y24" s="109">
        <f t="shared" si="16"/>
        <v>409981.58677370346</v>
      </c>
      <c r="Z24" s="110">
        <f t="shared" si="2"/>
        <v>1430022.3801430732</v>
      </c>
      <c r="AA24" s="111">
        <f t="shared" si="11"/>
        <v>397.22843892863142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2049.9213801961841</v>
      </c>
      <c r="F25" s="113"/>
      <c r="H25" s="112">
        <f t="shared" ref="H25:H45" si="19">O27</f>
        <v>180</v>
      </c>
      <c r="I25" s="114">
        <f t="shared" ref="I25:I45" si="20">AA27</f>
        <v>380.02164795294885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502459.47083283204</v>
      </c>
      <c r="T25" s="107">
        <f t="shared" si="13"/>
        <v>101937.93977092569</v>
      </c>
      <c r="U25" s="108">
        <f t="shared" si="5"/>
        <v>153083.3092290909</v>
      </c>
      <c r="V25" s="109">
        <f t="shared" si="14"/>
        <v>10630.429321622521</v>
      </c>
      <c r="W25" s="110">
        <f t="shared" si="7"/>
        <v>129666.9602149244</v>
      </c>
      <c r="X25" s="109">
        <f t="shared" si="15"/>
        <v>165487.6245529493</v>
      </c>
      <c r="Y25" s="109">
        <f t="shared" si="16"/>
        <v>437313.6925586171</v>
      </c>
      <c r="Z25" s="110">
        <f t="shared" si="2"/>
        <v>1500579.426480962</v>
      </c>
      <c r="AA25" s="111">
        <f t="shared" si="11"/>
        <v>390.7758923127505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1556.9050747705687</v>
      </c>
      <c r="F26" s="115"/>
      <c r="H26" s="39">
        <f t="shared" si="19"/>
        <v>190</v>
      </c>
      <c r="I26" s="116">
        <f t="shared" si="20"/>
        <v>375.49354506461134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518667.84085969761</v>
      </c>
      <c r="T26" s="107">
        <f t="shared" si="13"/>
        <v>105226.26040869749</v>
      </c>
      <c r="U26" s="108">
        <f t="shared" si="5"/>
        <v>158021.48049454542</v>
      </c>
      <c r="V26" s="109">
        <f t="shared" si="14"/>
        <v>10973.346396513571</v>
      </c>
      <c r="W26" s="110">
        <f t="shared" si="7"/>
        <v>137771.14522835717</v>
      </c>
      <c r="X26" s="109">
        <f t="shared" si="15"/>
        <v>175830.60108750864</v>
      </c>
      <c r="Y26" s="109">
        <f t="shared" si="16"/>
        <v>464645.79834353062</v>
      </c>
      <c r="Z26" s="110">
        <f t="shared" si="2"/>
        <v>1571136.4728188505</v>
      </c>
      <c r="AA26" s="111">
        <f t="shared" si="11"/>
        <v>385.08246882814962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1310.3969220577605</v>
      </c>
      <c r="F27" s="115"/>
      <c r="H27" s="39">
        <f t="shared" si="19"/>
        <v>200</v>
      </c>
      <c r="I27" s="116">
        <f t="shared" si="20"/>
        <v>371.41825246510757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534876.21088656306</v>
      </c>
      <c r="T27" s="107">
        <f t="shared" si="13"/>
        <v>108514.58104646928</v>
      </c>
      <c r="U27" s="108">
        <f t="shared" si="5"/>
        <v>162959.65175999995</v>
      </c>
      <c r="V27" s="109">
        <f t="shared" si="14"/>
        <v>11316.263471404618</v>
      </c>
      <c r="W27" s="110">
        <f t="shared" si="7"/>
        <v>145875.33024178992</v>
      </c>
      <c r="X27" s="109">
        <f t="shared" si="15"/>
        <v>186173.57762206797</v>
      </c>
      <c r="Y27" s="109">
        <f t="shared" si="16"/>
        <v>491977.90412844421</v>
      </c>
      <c r="Z27" s="110">
        <f t="shared" si="2"/>
        <v>1641693.5191567389</v>
      </c>
      <c r="AA27" s="111">
        <f t="shared" si="11"/>
        <v>380.02164795294885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1162.4920304300761</v>
      </c>
      <c r="F28" s="115"/>
      <c r="H28" s="39">
        <f t="shared" si="19"/>
        <v>210</v>
      </c>
      <c r="I28" s="116">
        <f t="shared" si="20"/>
        <v>367.73108297031848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551084.58091342868</v>
      </c>
      <c r="T28" s="107">
        <f t="shared" si="13"/>
        <v>111802.90168424108</v>
      </c>
      <c r="U28" s="108">
        <f t="shared" si="5"/>
        <v>167897.82302545451</v>
      </c>
      <c r="V28" s="109">
        <f t="shared" si="14"/>
        <v>11659.180546295667</v>
      </c>
      <c r="W28" s="110">
        <f t="shared" si="7"/>
        <v>153979.51525522271</v>
      </c>
      <c r="X28" s="109">
        <f t="shared" si="15"/>
        <v>196516.5541566273</v>
      </c>
      <c r="Y28" s="109">
        <f t="shared" si="16"/>
        <v>519310.00991335773</v>
      </c>
      <c r="Z28" s="110">
        <f t="shared" si="2"/>
        <v>1712250.5654946277</v>
      </c>
      <c r="AA28" s="111">
        <f t="shared" si="11"/>
        <v>375.49354506461134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1063.8887693449528</v>
      </c>
      <c r="F29" s="115"/>
      <c r="H29" s="39">
        <f t="shared" si="19"/>
        <v>220</v>
      </c>
      <c r="I29" s="116">
        <f t="shared" si="20"/>
        <v>364.37911070232832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567292.95094029431</v>
      </c>
      <c r="T29" s="107">
        <f t="shared" si="13"/>
        <v>115091.22232201287</v>
      </c>
      <c r="U29" s="108">
        <f t="shared" si="5"/>
        <v>172835.99429090906</v>
      </c>
      <c r="V29" s="109">
        <f t="shared" si="14"/>
        <v>12002.097621186716</v>
      </c>
      <c r="W29" s="110">
        <f t="shared" si="7"/>
        <v>162083.70026865552</v>
      </c>
      <c r="X29" s="109">
        <f t="shared" si="15"/>
        <v>206859.53069118664</v>
      </c>
      <c r="Y29" s="109">
        <f t="shared" si="16"/>
        <v>546642.11569827131</v>
      </c>
      <c r="Z29" s="110">
        <f t="shared" si="2"/>
        <v>1782807.6118325163</v>
      </c>
      <c r="AA29" s="111">
        <f t="shared" si="11"/>
        <v>371.41825246510757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993.45786856986524</v>
      </c>
      <c r="F30" s="115"/>
      <c r="H30" s="39">
        <f t="shared" si="19"/>
        <v>230</v>
      </c>
      <c r="I30" s="116">
        <f t="shared" si="20"/>
        <v>361.31861428372866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583501.3209671597</v>
      </c>
      <c r="T30" s="107">
        <f t="shared" si="13"/>
        <v>118379.54295978467</v>
      </c>
      <c r="U30" s="108">
        <f t="shared" si="5"/>
        <v>177774.16555636362</v>
      </c>
      <c r="V30" s="109">
        <f t="shared" si="14"/>
        <v>12345.014696077766</v>
      </c>
      <c r="W30" s="110">
        <f t="shared" si="7"/>
        <v>170187.88528208825</v>
      </c>
      <c r="X30" s="109">
        <f t="shared" si="15"/>
        <v>217202.50722574597</v>
      </c>
      <c r="Y30" s="109">
        <f t="shared" si="16"/>
        <v>573974.22148318496</v>
      </c>
      <c r="Z30" s="110">
        <f t="shared" si="2"/>
        <v>1853364.6581704051</v>
      </c>
      <c r="AA30" s="111">
        <f t="shared" si="11"/>
        <v>367.73108297031848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940.63469298854909</v>
      </c>
      <c r="F31" s="115"/>
      <c r="H31" s="39">
        <f t="shared" si="19"/>
        <v>240</v>
      </c>
      <c r="I31" s="116">
        <f t="shared" si="20"/>
        <v>358.51315923334556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599709.69099402532</v>
      </c>
      <c r="T31" s="107">
        <f t="shared" si="13"/>
        <v>121667.86359755647</v>
      </c>
      <c r="U31" s="108">
        <f t="shared" si="5"/>
        <v>182712.33682181814</v>
      </c>
      <c r="V31" s="109">
        <f t="shared" si="14"/>
        <v>12687.931770968817</v>
      </c>
      <c r="W31" s="110">
        <f t="shared" si="7"/>
        <v>178292.07029552103</v>
      </c>
      <c r="X31" s="109">
        <f t="shared" si="15"/>
        <v>227545.4837603053</v>
      </c>
      <c r="Y31" s="109">
        <f t="shared" si="16"/>
        <v>601306.32726809848</v>
      </c>
      <c r="Z31" s="110">
        <f t="shared" si="2"/>
        <v>1923921.7045082934</v>
      </c>
      <c r="AA31" s="111">
        <f t="shared" si="11"/>
        <v>364.37911070232832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899.55000086974792</v>
      </c>
      <c r="F32" s="115"/>
      <c r="H32" s="39">
        <f t="shared" si="19"/>
        <v>250</v>
      </c>
      <c r="I32" s="116">
        <f t="shared" si="20"/>
        <v>355.93214058699323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615918.06102089083</v>
      </c>
      <c r="T32" s="107">
        <f t="shared" si="13"/>
        <v>124956.18423532826</v>
      </c>
      <c r="U32" s="108">
        <f t="shared" si="5"/>
        <v>187650.50808727267</v>
      </c>
      <c r="V32" s="109">
        <f t="shared" si="14"/>
        <v>13030.848845859864</v>
      </c>
      <c r="W32" s="110">
        <f t="shared" si="7"/>
        <v>186396.25530895378</v>
      </c>
      <c r="X32" s="109">
        <f t="shared" si="15"/>
        <v>237888.46029486464</v>
      </c>
      <c r="Y32" s="109">
        <f t="shared" si="16"/>
        <v>628638.43305301201</v>
      </c>
      <c r="Z32" s="110">
        <f t="shared" si="2"/>
        <v>1994478.750846182</v>
      </c>
      <c r="AA32" s="111">
        <f t="shared" si="11"/>
        <v>361.31861428372866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866.68224717470673</v>
      </c>
      <c r="F33" s="115"/>
      <c r="H33" s="39">
        <f t="shared" si="19"/>
        <v>260</v>
      </c>
      <c r="I33" s="116">
        <f t="shared" si="20"/>
        <v>353.54966183651408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632126.43104775634</v>
      </c>
      <c r="T33" s="107">
        <f t="shared" si="13"/>
        <v>128244.50487310006</v>
      </c>
      <c r="U33" s="108">
        <f t="shared" si="5"/>
        <v>192588.67935272722</v>
      </c>
      <c r="V33" s="109">
        <f t="shared" si="14"/>
        <v>13373.765920750913</v>
      </c>
      <c r="W33" s="110">
        <f t="shared" si="7"/>
        <v>194500.44032238657</v>
      </c>
      <c r="X33" s="109">
        <f t="shared" si="15"/>
        <v>248231.43682942397</v>
      </c>
      <c r="Y33" s="109">
        <f t="shared" si="16"/>
        <v>655970.53883792553</v>
      </c>
      <c r="Z33" s="110">
        <f t="shared" si="2"/>
        <v>2065035.7971840706</v>
      </c>
      <c r="AA33" s="111">
        <f t="shared" si="11"/>
        <v>358.51315923334556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563.8061119281698</v>
      </c>
      <c r="F34" s="115"/>
      <c r="H34" s="39">
        <f t="shared" si="19"/>
        <v>280</v>
      </c>
      <c r="I34" s="116">
        <f t="shared" si="20"/>
        <v>349.29523549637281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648334.80107462197</v>
      </c>
      <c r="T34" s="107">
        <f t="shared" si="13"/>
        <v>131532.82551087186</v>
      </c>
      <c r="U34" s="108">
        <f t="shared" si="5"/>
        <v>197526.85061818178</v>
      </c>
      <c r="V34" s="109">
        <f t="shared" si="14"/>
        <v>13716.682995641962</v>
      </c>
      <c r="W34" s="110">
        <f t="shared" si="7"/>
        <v>202604.62533581938</v>
      </c>
      <c r="X34" s="109">
        <f t="shared" si="15"/>
        <v>258574.4133639833</v>
      </c>
      <c r="Y34" s="109">
        <f t="shared" si="16"/>
        <v>683302.64462283917</v>
      </c>
      <c r="Z34" s="110">
        <f t="shared" si="2"/>
        <v>2135592.8435219596</v>
      </c>
      <c r="AA34" s="111">
        <f t="shared" si="11"/>
        <v>355.93214058699323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525.8882960679216</v>
      </c>
      <c r="F35" s="115"/>
      <c r="H35" s="39">
        <f t="shared" si="19"/>
        <v>300</v>
      </c>
      <c r="I35" s="116">
        <f t="shared" si="20"/>
        <v>345.60806600158361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664543.17110148747</v>
      </c>
      <c r="T35" s="107">
        <f t="shared" si="13"/>
        <v>134821.14614864363</v>
      </c>
      <c r="U35" s="108">
        <f t="shared" si="5"/>
        <v>202465.02188363631</v>
      </c>
      <c r="V35" s="109">
        <f t="shared" si="14"/>
        <v>14059.60007053301</v>
      </c>
      <c r="W35" s="110">
        <f t="shared" si="7"/>
        <v>210708.81034925216</v>
      </c>
      <c r="X35" s="109">
        <f t="shared" si="15"/>
        <v>268917.38989854261</v>
      </c>
      <c r="Y35" s="109">
        <f t="shared" si="16"/>
        <v>710634.7504077527</v>
      </c>
      <c r="Z35" s="110">
        <f t="shared" si="2"/>
        <v>2206149.8898598477</v>
      </c>
      <c r="AA35" s="111">
        <f t="shared" si="11"/>
        <v>353.54966183651408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497.44993417273571</v>
      </c>
      <c r="F36" s="115"/>
      <c r="H36" s="39">
        <f t="shared" si="19"/>
        <v>320</v>
      </c>
      <c r="I36" s="116">
        <f t="shared" si="20"/>
        <v>342.38179269364321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696959.91115521861</v>
      </c>
      <c r="T36" s="107">
        <f t="shared" si="13"/>
        <v>141397.78742418723</v>
      </c>
      <c r="U36" s="108">
        <f t="shared" si="5"/>
        <v>212341.36441454542</v>
      </c>
      <c r="V36" s="109">
        <f t="shared" si="14"/>
        <v>14745.434220315108</v>
      </c>
      <c r="W36" s="110">
        <f t="shared" si="7"/>
        <v>226917.18037611767</v>
      </c>
      <c r="X36" s="109">
        <f t="shared" si="15"/>
        <v>289603.34296766127</v>
      </c>
      <c r="Y36" s="109">
        <f t="shared" si="16"/>
        <v>765298.96197757975</v>
      </c>
      <c r="Z36" s="110">
        <f t="shared" si="2"/>
        <v>2347263.9825356253</v>
      </c>
      <c r="AA36" s="111">
        <f t="shared" si="11"/>
        <v>349.29523549637281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475.33120825425777</v>
      </c>
      <c r="F37" s="115"/>
      <c r="H37" s="39">
        <f t="shared" si="19"/>
        <v>340</v>
      </c>
      <c r="I37" s="116">
        <f t="shared" si="20"/>
        <v>339.53508095134282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729376.65120894962</v>
      </c>
      <c r="T37" s="107">
        <f t="shared" si="13"/>
        <v>147974.42869973084</v>
      </c>
      <c r="U37" s="108">
        <f t="shared" si="5"/>
        <v>222217.7069454545</v>
      </c>
      <c r="V37" s="109">
        <f t="shared" si="14"/>
        <v>15431.268370097208</v>
      </c>
      <c r="W37" s="110">
        <f t="shared" si="7"/>
        <v>243125.55040298321</v>
      </c>
      <c r="X37" s="109">
        <f t="shared" si="15"/>
        <v>310289.29603677994</v>
      </c>
      <c r="Y37" s="109">
        <f t="shared" si="16"/>
        <v>819963.17354740691</v>
      </c>
      <c r="Z37" s="110">
        <f t="shared" si="2"/>
        <v>2488378.075211402</v>
      </c>
      <c r="AA37" s="111">
        <f t="shared" si="11"/>
        <v>345.60806600158361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457.63622751947543</v>
      </c>
      <c r="F38" s="115"/>
      <c r="H38" s="39">
        <f t="shared" si="19"/>
        <v>360</v>
      </c>
      <c r="I38" s="116">
        <f t="shared" si="20"/>
        <v>337.00467051374238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761793.39126268087</v>
      </c>
      <c r="T38" s="107">
        <f t="shared" si="13"/>
        <v>154551.06997527444</v>
      </c>
      <c r="U38" s="108">
        <f t="shared" si="5"/>
        <v>232094.04947636361</v>
      </c>
      <c r="V38" s="109">
        <f t="shared" si="14"/>
        <v>16117.102519879307</v>
      </c>
      <c r="W38" s="110">
        <f t="shared" si="7"/>
        <v>259333.92042984883</v>
      </c>
      <c r="X38" s="109">
        <f t="shared" si="15"/>
        <v>330975.24910589861</v>
      </c>
      <c r="Y38" s="109">
        <f t="shared" si="16"/>
        <v>874627.3851172342</v>
      </c>
      <c r="Z38" s="110">
        <f t="shared" si="2"/>
        <v>2629492.1678871801</v>
      </c>
      <c r="AA38" s="111">
        <f t="shared" si="11"/>
        <v>342.38179269364321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443.15851600919882</v>
      </c>
      <c r="F39" s="115"/>
      <c r="H39" s="39">
        <f t="shared" si="19"/>
        <v>380</v>
      </c>
      <c r="I39" s="116">
        <f t="shared" si="20"/>
        <v>334.7406190695736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794210.13131641201</v>
      </c>
      <c r="T39" s="107">
        <f t="shared" si="13"/>
        <v>161127.71125081804</v>
      </c>
      <c r="U39" s="108">
        <f t="shared" si="5"/>
        <v>241970.39200727269</v>
      </c>
      <c r="V39" s="109">
        <f t="shared" si="14"/>
        <v>16802.936669661405</v>
      </c>
      <c r="W39" s="110">
        <f t="shared" si="7"/>
        <v>275542.29045671434</v>
      </c>
      <c r="X39" s="109">
        <f t="shared" si="15"/>
        <v>351661.20217501727</v>
      </c>
      <c r="Y39" s="109">
        <f t="shared" si="16"/>
        <v>929291.59668706125</v>
      </c>
      <c r="Z39" s="110">
        <f t="shared" si="2"/>
        <v>2770606.2605629573</v>
      </c>
      <c r="AA39" s="111">
        <f t="shared" si="11"/>
        <v>339.53508095134282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431.09375641730179</v>
      </c>
      <c r="F40" s="115"/>
      <c r="H40" s="39">
        <f t="shared" si="19"/>
        <v>400</v>
      </c>
      <c r="I40" s="116">
        <f t="shared" si="20"/>
        <v>332.70297276982171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826626.87137014291</v>
      </c>
      <c r="T40" s="107">
        <f t="shared" si="13"/>
        <v>167704.35252636162</v>
      </c>
      <c r="U40" s="108">
        <f t="shared" si="5"/>
        <v>251846.73453818174</v>
      </c>
      <c r="V40" s="109">
        <f t="shared" si="14"/>
        <v>17488.7708194435</v>
      </c>
      <c r="W40" s="110">
        <f t="shared" si="7"/>
        <v>291750.66048357991</v>
      </c>
      <c r="X40" s="109">
        <f t="shared" si="15"/>
        <v>372347.15524413594</v>
      </c>
      <c r="Y40" s="109">
        <f t="shared" si="16"/>
        <v>983955.80825688841</v>
      </c>
      <c r="Z40" s="110">
        <f t="shared" si="2"/>
        <v>2911720.353238734</v>
      </c>
      <c r="AA40" s="111">
        <f t="shared" si="11"/>
        <v>337.00467051374238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420.88511368569658</v>
      </c>
      <c r="F41" s="115"/>
      <c r="H41" s="39">
        <f t="shared" si="19"/>
        <v>420</v>
      </c>
      <c r="I41" s="116">
        <f t="shared" si="20"/>
        <v>330.8593880224272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859043.61142387404</v>
      </c>
      <c r="T41" s="107">
        <f t="shared" si="13"/>
        <v>174280.99380190522</v>
      </c>
      <c r="U41" s="108">
        <f t="shared" si="5"/>
        <v>261723.07706909085</v>
      </c>
      <c r="V41" s="109">
        <f t="shared" si="14"/>
        <v>18174.604969225598</v>
      </c>
      <c r="W41" s="110">
        <f t="shared" si="7"/>
        <v>307959.03051044542</v>
      </c>
      <c r="X41" s="109">
        <f t="shared" si="15"/>
        <v>393033.1083132546</v>
      </c>
      <c r="Y41" s="109">
        <f t="shared" si="16"/>
        <v>1038620.0198267155</v>
      </c>
      <c r="Z41" s="110">
        <f t="shared" si="2"/>
        <v>3052834.4459145111</v>
      </c>
      <c r="AA41" s="111">
        <f t="shared" si="11"/>
        <v>334.7406190695736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412.13484848717781</v>
      </c>
      <c r="F42" s="115"/>
      <c r="H42" s="39">
        <f t="shared" si="19"/>
        <v>440</v>
      </c>
      <c r="I42" s="116">
        <f t="shared" si="20"/>
        <v>329.18340188843212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891460.35147760529</v>
      </c>
      <c r="T42" s="107">
        <f t="shared" si="13"/>
        <v>180857.63507744882</v>
      </c>
      <c r="U42" s="108">
        <f t="shared" si="5"/>
        <v>271599.41959999996</v>
      </c>
      <c r="V42" s="109">
        <f t="shared" si="14"/>
        <v>18860.439119007697</v>
      </c>
      <c r="W42" s="110">
        <f t="shared" si="7"/>
        <v>324167.40053731104</v>
      </c>
      <c r="X42" s="109">
        <f t="shared" si="15"/>
        <v>413719.06138237327</v>
      </c>
      <c r="Y42" s="109">
        <f t="shared" si="16"/>
        <v>1093284.2313965426</v>
      </c>
      <c r="Z42" s="110">
        <f t="shared" si="2"/>
        <v>3193948.5385902887</v>
      </c>
      <c r="AA42" s="111">
        <f t="shared" si="11"/>
        <v>332.70297276982171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397.22843892863142</v>
      </c>
      <c r="F43" s="115"/>
      <c r="H43" s="39">
        <f t="shared" si="19"/>
        <v>460</v>
      </c>
      <c r="I43" s="116">
        <f t="shared" si="20"/>
        <v>327.65315367913223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923877.09153133642</v>
      </c>
      <c r="T43" s="107">
        <f t="shared" si="13"/>
        <v>187434.27635299243</v>
      </c>
      <c r="U43" s="108">
        <f t="shared" si="5"/>
        <v>281475.76213090902</v>
      </c>
      <c r="V43" s="109">
        <f t="shared" si="14"/>
        <v>19546.273268789799</v>
      </c>
      <c r="W43" s="110">
        <f t="shared" si="7"/>
        <v>340375.77056417655</v>
      </c>
      <c r="X43" s="109">
        <f t="shared" si="15"/>
        <v>434405.01445149194</v>
      </c>
      <c r="Y43" s="109">
        <f t="shared" si="16"/>
        <v>1147948.4429663699</v>
      </c>
      <c r="Z43" s="110">
        <f t="shared" si="2"/>
        <v>3335062.6312660659</v>
      </c>
      <c r="AA43" s="111">
        <f t="shared" si="11"/>
        <v>330.8593880224272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390.7758923127505</v>
      </c>
      <c r="F44" s="115"/>
      <c r="H44" s="39">
        <f t="shared" si="19"/>
        <v>480</v>
      </c>
      <c r="I44" s="116">
        <f t="shared" si="20"/>
        <v>326.25042615394068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956293.83158506732</v>
      </c>
      <c r="T44" s="107">
        <f t="shared" si="13"/>
        <v>194010.91762853603</v>
      </c>
      <c r="U44" s="108">
        <f t="shared" si="5"/>
        <v>291352.10466181813</v>
      </c>
      <c r="V44" s="109">
        <f t="shared" si="14"/>
        <v>20232.107418571897</v>
      </c>
      <c r="W44" s="110">
        <f t="shared" si="7"/>
        <v>356584.14059104206</v>
      </c>
      <c r="X44" s="109">
        <f t="shared" si="15"/>
        <v>455090.9675206106</v>
      </c>
      <c r="Y44" s="109">
        <f t="shared" si="16"/>
        <v>1202612.654536197</v>
      </c>
      <c r="Z44" s="110">
        <f t="shared" si="2"/>
        <v>3476176.723941843</v>
      </c>
      <c r="AA44" s="111">
        <f t="shared" si="11"/>
        <v>329.18340188843212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385.08246882814962</v>
      </c>
      <c r="F45" s="117"/>
      <c r="H45" s="40">
        <f t="shared" si="19"/>
        <v>500</v>
      </c>
      <c r="I45" s="118">
        <f t="shared" si="20"/>
        <v>324.95991683076454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988710.57163879857</v>
      </c>
      <c r="T45" s="107">
        <f t="shared" si="13"/>
        <v>200587.55890407955</v>
      </c>
      <c r="U45" s="108">
        <f t="shared" si="5"/>
        <v>301228.44719272718</v>
      </c>
      <c r="V45" s="109">
        <f t="shared" si="14"/>
        <v>20917.941568353992</v>
      </c>
      <c r="W45" s="110">
        <f t="shared" si="7"/>
        <v>372792.51061790762</v>
      </c>
      <c r="X45" s="109">
        <f t="shared" si="15"/>
        <v>475776.92058972927</v>
      </c>
      <c r="Y45" s="109">
        <f t="shared" si="16"/>
        <v>1257276.866106024</v>
      </c>
      <c r="Z45" s="110">
        <f t="shared" si="2"/>
        <v>3617290.8166176202</v>
      </c>
      <c r="AA45" s="111">
        <f t="shared" si="11"/>
        <v>327.65315367913223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1021127.3116925295</v>
      </c>
      <c r="T46" s="78">
        <f t="shared" si="13"/>
        <v>207164.20017962315</v>
      </c>
      <c r="U46" s="86">
        <f t="shared" si="5"/>
        <v>311104.78972363629</v>
      </c>
      <c r="V46" s="92">
        <f t="shared" si="14"/>
        <v>21603.77571813609</v>
      </c>
      <c r="W46" s="90">
        <f t="shared" si="7"/>
        <v>389000.88064477313</v>
      </c>
      <c r="X46" s="92">
        <f t="shared" si="15"/>
        <v>496462.87365884794</v>
      </c>
      <c r="Y46" s="92">
        <f t="shared" si="16"/>
        <v>1311941.0776758511</v>
      </c>
      <c r="Z46" s="90">
        <f t="shared" si="2"/>
        <v>3758404.9092933969</v>
      </c>
      <c r="AA46" s="93">
        <f t="shared" si="11"/>
        <v>326.25042615394068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1053544.0517462606</v>
      </c>
      <c r="T47" s="78">
        <f t="shared" si="13"/>
        <v>213740.84145516675</v>
      </c>
      <c r="U47" s="86">
        <f t="shared" si="5"/>
        <v>320981.1322545454</v>
      </c>
      <c r="V47" s="92">
        <f t="shared" si="14"/>
        <v>22289.609867918189</v>
      </c>
      <c r="W47" s="90">
        <f t="shared" si="7"/>
        <v>405209.2506716387</v>
      </c>
      <c r="X47" s="92">
        <f t="shared" si="15"/>
        <v>517148.8267279666</v>
      </c>
      <c r="Y47" s="92">
        <f t="shared" si="16"/>
        <v>1366605.2892456783</v>
      </c>
      <c r="Z47" s="90">
        <f t="shared" si="2"/>
        <v>3899519.0019691745</v>
      </c>
      <c r="AA47" s="93">
        <f t="shared" si="11"/>
        <v>324.95991683076454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N°044/26&amp;11
ANEXO I&amp;R&amp;"-,Cursiva"&amp;10“Gral. Martín Miguel de Güemes Héroe de la Nación Argentina”</oddHeader>
    <oddFooter xml:space="preserve">&amp;CABRIL 2026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856"/>
  <sheetViews>
    <sheetView view="pageBreakPreview" zoomScale="93" zoomScaleNormal="100" zoomScaleSheetLayoutView="93" workbookViewId="0">
      <selection activeCell="L16" sqref="L16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20" t="s">
        <v>2043</v>
      </c>
      <c r="B2" s="320"/>
      <c r="C2" s="320"/>
      <c r="D2" s="320"/>
      <c r="E2" s="320"/>
      <c r="F2" s="320"/>
      <c r="G2" s="320"/>
      <c r="H2" s="320"/>
    </row>
    <row r="3" spans="1:8" ht="17.25" customHeight="1" x14ac:dyDescent="0.25">
      <c r="A3" s="319" t="s">
        <v>901</v>
      </c>
      <c r="B3" s="319"/>
      <c r="C3" s="319"/>
      <c r="D3" s="319"/>
      <c r="E3" s="319"/>
      <c r="F3" s="319"/>
      <c r="G3" s="319"/>
      <c r="H3" s="319"/>
    </row>
    <row r="4" spans="1:8" ht="18.75" customHeight="1" x14ac:dyDescent="0.25">
      <c r="A4" s="318" t="s">
        <v>900</v>
      </c>
      <c r="B4" s="318"/>
      <c r="C4" s="318"/>
      <c r="D4" s="318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7" t="s">
        <v>900</v>
      </c>
      <c r="C5" s="317"/>
      <c r="D5" s="317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VLOOKUP(E6,IN_04_26!$B$8:$E$635,4,FALSE)</f>
        <v>4421.0982028064327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VLOOKUP(E7,IN_04_26!$B$8:$E$635,4,FALSE)</f>
        <v>4554.648421392556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VLOOKUP(E8,IN_04_26!$B$8:$E$635,4,FALSE)</f>
        <v>4565.7043321027013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VLOOKUP(E9,IN_04_26!$B$8:$E$635,4,FALSE)</f>
        <v>4755.2189701415555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VLOOKUP(E10,IN_04_26!$B$8:$E$635,4,FALSE)</f>
        <v>5037.3369595086324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VLOOKUP(E11,IN_04_26!$B$8:$E$635,4,FALSE)</f>
        <v>4236.0272922457661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VLOOKUP(E12,IN_04_26!$B$8:$E$635,4,FALSE)</f>
        <v>4791.4518335079429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VLOOKUP(E13,IN_04_26!$B$8:$E$635,4,FALSE)</f>
        <v>4476151.32765231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VLOOKUP(E14,IN_04_26!$B$8:$E$635,4,FALSE)</f>
        <v>8775.3430233979307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VLOOKUP(E15,IN_04_26!$B$8:$E$635,4,FALSE)</f>
        <v>2217.7131272127285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VLOOKUP(E16,IN_04_26!$B$8:$E$635,4,FALSE)</f>
        <v>327.10777839942199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VLOOKUP(E17,IN_04_26!$B$8:$E$635,4,FALSE)</f>
        <v>4833170.174968564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VLOOKUP(E18,IN_04_26!$B$8:$E$635,4,FALSE)</f>
        <v>5105.1699157865651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VLOOKUP(E19,IN_04_26!$B$8:$E$635,4,FALSE)</f>
        <v>5150.9853308300499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VLOOKUP(E20,IN_04_26!$B$8:$E$635,4,FALSE)</f>
        <v>17239.99227144098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VLOOKUP(E21,IN_04_26!$B$8:$E$635,4,FALSE)</f>
        <v>24183.935407496039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VLOOKUP(E22,IN_04_26!$B$8:$E$635,4,FALSE)</f>
        <v>11140.532814728245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VLOOKUP(E23,IN_04_26!$B$8:$E$635,4,FALSE)</f>
        <v>8337.0252222836116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VLOOKUP(E24,IN_04_26!$B$8:$E$635,4,FALSE)</f>
        <v>6007.1598170714251</v>
      </c>
      <c r="G24" s="293"/>
      <c r="H24" s="295" t="s">
        <v>3</v>
      </c>
    </row>
    <row r="25" spans="1:8" x14ac:dyDescent="0.25">
      <c r="A25" s="286"/>
      <c r="B25" s="317" t="s">
        <v>880</v>
      </c>
      <c r="C25" s="317"/>
      <c r="D25" s="317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VLOOKUP(E26,IN_04_26!$B$8:$E$635,4,FALSE)</f>
        <v>240330.17157786401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VLOOKUP(E27,IN_04_26!$B$8:$E$635,4,FALSE)</f>
        <v>22382.305891220578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VLOOKUP(E28,IN_04_26!$B$8:$E$635,4,FALSE)</f>
        <v>6179.5368340812965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VLOOKUP(E29,IN_04_26!$B$8:$E$635,4,FALSE)</f>
        <v>6641.8654958321713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VLOOKUP(E30,IN_04_26!$B$8:$E$635,4,FALSE)</f>
        <v>374.83715163092239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VLOOKUP(E31,IN_04_26!$B$8:$E$635,4,FALSE)</f>
        <v>407.28332745481504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VLOOKUP(E32,IN_04_26!$B$8:$E$635,4,FALSE)</f>
        <v>8415.2286457628488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VLOOKUP(E33,IN_04_26!$B$8:$E$635,4,FALSE)</f>
        <v>36971.944506553184</v>
      </c>
      <c r="G33" s="293"/>
      <c r="H33" s="295" t="s">
        <v>4</v>
      </c>
    </row>
    <row r="34" spans="1:8" x14ac:dyDescent="0.25">
      <c r="A34" s="286"/>
      <c r="B34" s="317" t="s">
        <v>870</v>
      </c>
      <c r="C34" s="317"/>
      <c r="D34" s="317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VLOOKUP(E35,IN_04_26!$B$8:$E$635,4,FALSE)</f>
        <v>6469.4077126026496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VLOOKUP(E36,IN_04_26!$B$8:$E$635,4,FALSE)</f>
        <v>6074.7030284362745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VLOOKUP(E37,IN_04_26!$B$8:$E$635,4,FALSE)</f>
        <v>7375.0190329981042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VLOOKUP(E38,IN_04_26!$B$8:$E$635,4,FALSE)</f>
        <v>10812.862615307269</v>
      </c>
      <c r="G38" s="293"/>
      <c r="H38" s="295" t="s">
        <v>117</v>
      </c>
    </row>
    <row r="39" spans="1:8" x14ac:dyDescent="0.25">
      <c r="A39" s="286"/>
      <c r="B39" s="317" t="s">
        <v>865</v>
      </c>
      <c r="C39" s="317"/>
      <c r="D39" s="317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VLOOKUP(E40,IN_04_26!$B$8:$E$635,4,FALSE)</f>
        <v>731.46931656697177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VLOOKUP(E41,IN_04_26!$B$8:$E$635,4,FALSE)</f>
        <v>1697.6524605947052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VLOOKUP(E42,IN_04_26!$B$8:$E$635,4,FALSE)</f>
        <v>1101.6925198670742</v>
      </c>
      <c r="G42" s="293"/>
      <c r="H42" s="295" t="s">
        <v>2</v>
      </c>
    </row>
    <row r="43" spans="1:8" x14ac:dyDescent="0.25">
      <c r="A43" s="286"/>
      <c r="B43" s="317" t="s">
        <v>861</v>
      </c>
      <c r="C43" s="317"/>
      <c r="D43" s="317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VLOOKUP(E44,IN_04_26!$B$8:$E$635,4,FALSE)</f>
        <v>1895.3786115951341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VLOOKUP(E45,IN_04_26!$B$8:$E$635,4,FALSE)</f>
        <v>11794.413280841518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VLOOKUP(E46,IN_04_26!$B$8:$E$635,4,FALSE)</f>
        <v>20156.967491192863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VLOOKUP(E47,IN_04_26!$B$8:$E$635,4,FALSE)</f>
        <v>45193.759428332814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VLOOKUP(E48,IN_04_26!$B$8:$E$635,4,FALSE)</f>
        <v>78629.541935722373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VLOOKUP(E49,IN_04_26!$B$8:$E$635,4,FALSE)</f>
        <v>4051.5549550401988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VLOOKUP(E50,IN_04_26!$B$8:$E$635,4,FALSE)</f>
        <v>11552.322412887448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VLOOKUP(E51,IN_04_26!$B$8:$E$635,4,FALSE)</f>
        <v>10312.297912376802</v>
      </c>
      <c r="G51" s="293"/>
      <c r="H51" s="295" t="s">
        <v>4</v>
      </c>
    </row>
    <row r="52" spans="1:8" x14ac:dyDescent="0.25">
      <c r="A52" s="286"/>
      <c r="B52" s="317" t="s">
        <v>851</v>
      </c>
      <c r="C52" s="317"/>
      <c r="D52" s="317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VLOOKUP(E53,IN_04_26!$B$8:$E$635,4,FALSE)</f>
        <v>8067.7867761721127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VLOOKUP(E54,IN_04_26!$B$8:$E$635,4,FALSE)</f>
        <v>7006.2662462878097</v>
      </c>
      <c r="G54" s="293"/>
      <c r="H54" s="295" t="s">
        <v>117</v>
      </c>
    </row>
    <row r="55" spans="1:8" ht="15" customHeight="1" x14ac:dyDescent="0.25">
      <c r="A55" s="286"/>
      <c r="B55" s="317" t="s">
        <v>848</v>
      </c>
      <c r="C55" s="317"/>
      <c r="D55" s="317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VLOOKUP(E56,IN_04_26!$B$8:$E$635,4,FALSE)</f>
        <v>4797.4296027838336</v>
      </c>
      <c r="G56" s="293"/>
      <c r="H56" s="295" t="s">
        <v>2</v>
      </c>
    </row>
    <row r="57" spans="1:8" ht="15" customHeight="1" x14ac:dyDescent="0.25">
      <c r="A57" s="286"/>
      <c r="B57" s="317" t="s">
        <v>846</v>
      </c>
      <c r="C57" s="317"/>
      <c r="D57" s="317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VLOOKUP(E58,IN_04_26!$B$8:$E$635,4,FALSE)</f>
        <v>9132.9595832818231</v>
      </c>
      <c r="G58" s="293"/>
      <c r="H58" s="295" t="s">
        <v>2</v>
      </c>
    </row>
    <row r="59" spans="1:8" ht="26.25" customHeight="1" x14ac:dyDescent="0.25">
      <c r="A59" s="318" t="s">
        <v>844</v>
      </c>
      <c r="B59" s="318"/>
      <c r="C59" s="318"/>
      <c r="D59" s="318"/>
      <c r="E59" s="317"/>
      <c r="F59" s="317"/>
      <c r="G59" s="317"/>
      <c r="H59" s="317"/>
    </row>
    <row r="60" spans="1:8" ht="15" customHeight="1" x14ac:dyDescent="0.25">
      <c r="A60" s="286"/>
      <c r="B60" s="317" t="s">
        <v>843</v>
      </c>
      <c r="C60" s="317"/>
      <c r="D60" s="317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VLOOKUP(E61,IN_04_26!$B$8:$E$635,4,FALSE)</f>
        <v>3174.0218168677725</v>
      </c>
      <c r="G61" s="293"/>
      <c r="H61" s="295" t="s">
        <v>119</v>
      </c>
    </row>
    <row r="62" spans="1:8" ht="26.25" customHeight="1" x14ac:dyDescent="0.25">
      <c r="A62" s="286"/>
      <c r="B62" s="317" t="s">
        <v>841</v>
      </c>
      <c r="C62" s="317"/>
      <c r="D62" s="317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VLOOKUP(E63,IN_04_26!$B$8:$E$635,4,FALSE)</f>
        <v>3076.3182721905869</v>
      </c>
      <c r="G63" s="293"/>
      <c r="H63" s="295" t="s">
        <v>119</v>
      </c>
    </row>
    <row r="64" spans="1:8" ht="26.25" customHeight="1" x14ac:dyDescent="0.25">
      <c r="A64" s="318" t="s">
        <v>839</v>
      </c>
      <c r="B64" s="318"/>
      <c r="C64" s="318"/>
      <c r="D64" s="318"/>
      <c r="E64" s="317"/>
      <c r="F64" s="317"/>
      <c r="G64" s="317"/>
      <c r="H64" s="317"/>
    </row>
    <row r="65" spans="1:8" x14ac:dyDescent="0.25">
      <c r="A65" s="286"/>
      <c r="B65" s="317" t="s">
        <v>838</v>
      </c>
      <c r="C65" s="317"/>
      <c r="D65" s="317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VLOOKUP(E66,IN_04_26!$B$8:$E$635,4,FALSE)</f>
        <v>8578.1357037398411</v>
      </c>
      <c r="G66" s="293"/>
      <c r="H66" s="295" t="s">
        <v>117</v>
      </c>
    </row>
    <row r="67" spans="1:8" ht="26.25" customHeight="1" x14ac:dyDescent="0.25">
      <c r="A67" s="286"/>
      <c r="B67" s="317" t="s">
        <v>836</v>
      </c>
      <c r="C67" s="317"/>
      <c r="D67" s="317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VLOOKUP(E68,IN_04_26!$B$8:$E$635,4,FALSE)</f>
        <v>10126.000301824197</v>
      </c>
      <c r="G68" s="293"/>
      <c r="H68" s="295" t="s">
        <v>119</v>
      </c>
    </row>
    <row r="69" spans="1:8" x14ac:dyDescent="0.25">
      <c r="A69" s="286"/>
      <c r="B69" s="317" t="s">
        <v>834</v>
      </c>
      <c r="C69" s="317"/>
      <c r="D69" s="317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VLOOKUP(E70,IN_04_26!$B$8:$E$635,4,FALSE)</f>
        <v>1981.861143141716</v>
      </c>
      <c r="G70" s="293"/>
      <c r="H70" s="295" t="s">
        <v>119</v>
      </c>
    </row>
    <row r="71" spans="1:8" x14ac:dyDescent="0.25">
      <c r="A71" s="286"/>
      <c r="B71" s="317" t="s">
        <v>832</v>
      </c>
      <c r="C71" s="317"/>
      <c r="D71" s="317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VLOOKUP(E72,IN_04_26!$B$8:$E$635,4,FALSE)</f>
        <v>7621.4161177584365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VLOOKUP(E73,IN_04_26!$B$8:$E$635,4,FALSE)</f>
        <v>9672.0874254888149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VLOOKUP(E74,IN_04_26!$B$8:$E$635,4,FALSE)</f>
        <v>7736.2933796641128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VLOOKUP(E75,IN_04_26!$B$8:$E$635,4,FALSE)</f>
        <v>1653.8202542017327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VLOOKUP(E76,IN_04_26!$B$8:$E$635,4,FALSE)</f>
        <v>15030.268897065736</v>
      </c>
      <c r="G76" s="293"/>
      <c r="H76" s="295" t="s">
        <v>3</v>
      </c>
    </row>
    <row r="77" spans="1:8" ht="15" customHeight="1" x14ac:dyDescent="0.25">
      <c r="A77" s="286"/>
      <c r="B77" s="317" t="s">
        <v>826</v>
      </c>
      <c r="C77" s="317"/>
      <c r="D77" s="317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VLOOKUP(E78,IN_04_26!$B$8:$E$635,4,FALSE)</f>
        <v>815.83780264490565</v>
      </c>
      <c r="G78" s="293"/>
      <c r="H78" s="295" t="s">
        <v>117</v>
      </c>
    </row>
    <row r="79" spans="1:8" ht="15" customHeight="1" x14ac:dyDescent="0.25">
      <c r="A79" s="286"/>
      <c r="B79" s="317" t="s">
        <v>824</v>
      </c>
      <c r="C79" s="317"/>
      <c r="D79" s="317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VLOOKUP(E80,IN_04_26!$B$8:$E$635,4,FALSE)</f>
        <v>2579.9243253067693</v>
      </c>
      <c r="G80" s="293"/>
      <c r="H80" s="295" t="s">
        <v>119</v>
      </c>
    </row>
    <row r="81" spans="1:8" ht="15" customHeight="1" x14ac:dyDescent="0.25">
      <c r="A81" s="286"/>
      <c r="B81" s="317" t="s">
        <v>2012</v>
      </c>
      <c r="C81" s="317"/>
      <c r="D81" s="317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VLOOKUP(E82,IN_04_26!$B$8:$E$635,4,FALSE)</f>
        <v>361.97974669638143</v>
      </c>
      <c r="G82" s="293"/>
      <c r="H82" s="295" t="s">
        <v>3</v>
      </c>
    </row>
    <row r="83" spans="1:8" ht="15" customHeight="1" x14ac:dyDescent="0.25">
      <c r="A83" s="286"/>
      <c r="B83" s="317" t="s">
        <v>821</v>
      </c>
      <c r="C83" s="317"/>
      <c r="D83" s="317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VLOOKUP(E84,IN_04_26!$B$8:$E$635,4,FALSE)</f>
        <v>12552.798774111769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VLOOKUP(E85,IN_04_26!$B$8:$E$635,4,FALSE)</f>
        <v>7078.1066119628131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VLOOKUP(E86,IN_04_26!$B$8:$E$635,4,FALSE)</f>
        <v>52827.064429560189</v>
      </c>
      <c r="G86" s="293"/>
      <c r="H86" s="295" t="s">
        <v>2</v>
      </c>
    </row>
    <row r="87" spans="1:8" ht="18" customHeight="1" x14ac:dyDescent="0.25">
      <c r="A87" s="318" t="s">
        <v>817</v>
      </c>
      <c r="B87" s="318"/>
      <c r="C87" s="318"/>
      <c r="D87" s="318"/>
      <c r="E87" s="317"/>
      <c r="F87" s="317"/>
      <c r="G87" s="317"/>
      <c r="H87" s="317"/>
    </row>
    <row r="88" spans="1:8" x14ac:dyDescent="0.25">
      <c r="A88" s="286"/>
      <c r="B88" s="317" t="s">
        <v>816</v>
      </c>
      <c r="C88" s="317"/>
      <c r="D88" s="317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VLOOKUP(E89,IN_04_26!$B$8:$E$635,4,FALSE)</f>
        <v>19782.932019914497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VLOOKUP(E90,IN_04_26!$B$8:$E$635,4,FALSE)</f>
        <v>21764.719999692348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VLOOKUP(E91,IN_04_26!$B$8:$E$635,4,FALSE)</f>
        <v>28466.714365082258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VLOOKUP(E92,IN_04_26!$B$8:$E$635,4,FALSE)</f>
        <v>21422.26062783743</v>
      </c>
      <c r="G92" s="293"/>
      <c r="H92" s="295" t="s">
        <v>1</v>
      </c>
    </row>
    <row r="93" spans="1:8" ht="15" customHeight="1" x14ac:dyDescent="0.25">
      <c r="A93" s="286"/>
      <c r="B93" s="317" t="s">
        <v>811</v>
      </c>
      <c r="C93" s="317"/>
      <c r="D93" s="317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VLOOKUP(E94,IN_04_26!$B$8:$E$635,4,FALSE)</f>
        <v>38993.104711776316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VLOOKUP(E95,IN_04_26!$B$8:$E$635,4,FALSE)</f>
        <v>38074.011691121988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VLOOKUP(E96,IN_04_26!$B$8:$E$635,4,FALSE)</f>
        <v>25282.919653983452</v>
      </c>
      <c r="G96" s="293"/>
      <c r="H96" s="295" t="s">
        <v>1</v>
      </c>
    </row>
    <row r="97" spans="1:8" ht="15" customHeight="1" x14ac:dyDescent="0.25">
      <c r="A97" s="286"/>
      <c r="B97" s="317" t="s">
        <v>807</v>
      </c>
      <c r="C97" s="317"/>
      <c r="D97" s="317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VLOOKUP(E98,IN_04_26!$B$8:$E$635,4,FALSE)</f>
        <v>24635.130707522851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VLOOKUP(E99,IN_04_26!$B$8:$E$635,4,FALSE)</f>
        <v>30424.08109064764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VLOOKUP(E100,IN_04_26!$B$8:$E$635,4,FALSE)</f>
        <v>23800.941012287145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VLOOKUP(E101,IN_04_26!$B$8:$E$635,4,FALSE)</f>
        <v>22200.593048503837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VLOOKUP(E102,IN_04_26!$B$8:$E$635,4,FALSE)</f>
        <v>26546.408789682246</v>
      </c>
      <c r="G102" s="293"/>
      <c r="H102" s="295" t="s">
        <v>1</v>
      </c>
    </row>
    <row r="103" spans="1:8" ht="18" customHeight="1" x14ac:dyDescent="0.25">
      <c r="A103" s="318" t="s">
        <v>801</v>
      </c>
      <c r="B103" s="318"/>
      <c r="C103" s="318"/>
      <c r="D103" s="318"/>
      <c r="E103" s="317"/>
      <c r="F103" s="317"/>
      <c r="G103" s="317"/>
      <c r="H103" s="317"/>
    </row>
    <row r="104" spans="1:8" ht="26.25" customHeight="1" x14ac:dyDescent="0.25">
      <c r="A104" s="286"/>
      <c r="B104" s="317" t="s">
        <v>800</v>
      </c>
      <c r="C104" s="317"/>
      <c r="D104" s="317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VLOOKUP(E105,IN_04_26!$B$8:$E$635,4,FALSE)</f>
        <v>3691.9688019817427</v>
      </c>
      <c r="G105" s="293"/>
      <c r="H105" s="295" t="s">
        <v>3</v>
      </c>
    </row>
    <row r="106" spans="1:8" ht="18" customHeight="1" x14ac:dyDescent="0.25">
      <c r="A106" s="318" t="s">
        <v>798</v>
      </c>
      <c r="B106" s="318"/>
      <c r="C106" s="318"/>
      <c r="D106" s="318"/>
      <c r="E106" s="317"/>
      <c r="F106" s="317"/>
      <c r="G106" s="317"/>
      <c r="H106" s="317"/>
    </row>
    <row r="107" spans="1:8" ht="15" customHeight="1" x14ac:dyDescent="0.25">
      <c r="A107" s="286"/>
      <c r="B107" s="317" t="s">
        <v>797</v>
      </c>
      <c r="C107" s="317"/>
      <c r="D107" s="317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VLOOKUP(E108,IN_04_26!$B$8:$E$635,4,FALSE)</f>
        <v>2223.0060052219692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VLOOKUP(E109,IN_04_26!$B$8:$E$635,4,FALSE)</f>
        <v>1466.3132386821567</v>
      </c>
      <c r="G109" s="293"/>
      <c r="H109" s="295" t="s">
        <v>2</v>
      </c>
    </row>
    <row r="110" spans="1:8" ht="26.25" customHeight="1" x14ac:dyDescent="0.25">
      <c r="A110" s="286"/>
      <c r="B110" s="317" t="s">
        <v>794</v>
      </c>
      <c r="C110" s="317"/>
      <c r="D110" s="317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VLOOKUP(E111,IN_04_26!$B$8:$E$635,4,FALSE)</f>
        <v>3055.8237998624068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VLOOKUP(E112,IN_04_26!$B$8:$E$635,4,FALSE)</f>
        <v>3344.1497854600761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VLOOKUP(E113,IN_04_26!$B$8:$E$635,4,FALSE)</f>
        <v>3719.7777947033287</v>
      </c>
      <c r="G113" s="293"/>
      <c r="H113" s="295" t="s">
        <v>4</v>
      </c>
    </row>
    <row r="114" spans="1:8" ht="26.25" customHeight="1" x14ac:dyDescent="0.25">
      <c r="A114" s="318" t="s">
        <v>790</v>
      </c>
      <c r="B114" s="318"/>
      <c r="C114" s="318"/>
      <c r="D114" s="318"/>
      <c r="E114" s="317"/>
      <c r="F114" s="317"/>
      <c r="G114" s="317"/>
      <c r="H114" s="317"/>
    </row>
    <row r="115" spans="1:8" ht="15" customHeight="1" x14ac:dyDescent="0.25">
      <c r="A115" s="286"/>
      <c r="B115" s="317" t="s">
        <v>789</v>
      </c>
      <c r="C115" s="317"/>
      <c r="D115" s="317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VLOOKUP(E116,IN_04_26!$B$8:$E$635,4,FALSE)</f>
        <v>25039.149275018244</v>
      </c>
      <c r="G116" s="293"/>
      <c r="H116" s="295" t="s">
        <v>2</v>
      </c>
    </row>
    <row r="117" spans="1:8" ht="26.25" customHeight="1" x14ac:dyDescent="0.25">
      <c r="A117" s="286"/>
      <c r="B117" s="317" t="s">
        <v>787</v>
      </c>
      <c r="C117" s="317"/>
      <c r="D117" s="317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VLOOKUP(E118,IN_04_26!$B$8:$E$635,4,FALSE)</f>
        <v>408203.25821324356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VLOOKUP(E119,IN_04_26!$B$8:$E$635,4,FALSE)</f>
        <v>148938.72705910352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VLOOKUP(E120,IN_04_26!$B$8:$E$635,4,FALSE)</f>
        <v>398165.69953250466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VLOOKUP(E121,IN_04_26!$B$8:$E$635,4,FALSE)</f>
        <v>64364.817352384649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VLOOKUP(E122,IN_04_26!$B$8:$E$635,4,FALSE)</f>
        <v>63713.108609619754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VLOOKUP(E123,IN_04_26!$B$8:$E$635,4,FALSE)</f>
        <v>62446.011987887614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VLOOKUP(E124,IN_04_26!$B$8:$E$635,4,FALSE)</f>
        <v>291136.80590227159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VLOOKUP(E125,IN_04_26!$B$8:$E$635,4,FALSE)</f>
        <v>1325356.578725161</v>
      </c>
      <c r="G125" s="293"/>
      <c r="H125" s="295" t="s">
        <v>2</v>
      </c>
    </row>
    <row r="126" spans="1:8" ht="15" customHeight="1" x14ac:dyDescent="0.25">
      <c r="A126" s="286"/>
      <c r="B126" s="317" t="s">
        <v>778</v>
      </c>
      <c r="C126" s="317"/>
      <c r="D126" s="317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VLOOKUP(E127,IN_04_26!$B$8:$E$635,4,FALSE)</f>
        <v>682232.2773622151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VLOOKUP(E128,IN_04_26!$B$8:$E$635,4,FALSE)</f>
        <v>225218.84630453546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VLOOKUP(E129,IN_04_26!$B$8:$E$635,4,FALSE)</f>
        <v>773485.72670305171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VLOOKUP(E130,IN_04_26!$B$8:$E$635,4,FALSE)</f>
        <v>773485.72670305171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VLOOKUP(E131,IN_04_26!$B$8:$E$635,4,FALSE)</f>
        <v>675736.59186932968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VLOOKUP(E132,IN_04_26!$B$8:$E$635,4,FALSE)</f>
        <v>489089.43348957493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VLOOKUP(E133,IN_04_26!$B$8:$E$635,4,FALSE)</f>
        <v>573297.42587758182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VLOOKUP(E134,IN_04_26!$B$8:$E$635,4,FALSE)</f>
        <v>128578.90015573239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VLOOKUP(E135,IN_04_26!$B$8:$E$635,4,FALSE)</f>
        <v>158536.38482650867</v>
      </c>
      <c r="G135" s="293"/>
      <c r="H135" s="295" t="s">
        <v>2</v>
      </c>
    </row>
    <row r="136" spans="1:8" ht="18" customHeight="1" x14ac:dyDescent="0.25">
      <c r="A136" s="318" t="s">
        <v>768</v>
      </c>
      <c r="B136" s="318"/>
      <c r="C136" s="318"/>
      <c r="D136" s="318"/>
      <c r="E136" s="317"/>
      <c r="F136" s="317"/>
      <c r="G136" s="317"/>
      <c r="H136" s="317"/>
    </row>
    <row r="137" spans="1:8" ht="15" customHeight="1" x14ac:dyDescent="0.25">
      <c r="A137" s="286"/>
      <c r="B137" s="317" t="s">
        <v>767</v>
      </c>
      <c r="C137" s="317"/>
      <c r="D137" s="317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VLOOKUP(E138,IN_04_26!$B$8:$E$635,4,FALSE)</f>
        <v>6949.7552526459449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VLOOKUP(E139,IN_04_26!$B$8:$E$635,4,FALSE)</f>
        <v>8934.0797914867908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VLOOKUP(E140,IN_04_26!$B$8:$E$635,4,FALSE)</f>
        <v>14315.823659384072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VLOOKUP(E141,IN_04_26!$B$8:$E$635,4,FALSE)</f>
        <v>14906.664805919534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VLOOKUP(E142,IN_04_26!$B$8:$E$635,4,FALSE)</f>
        <v>94021.125805688498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VLOOKUP(E143,IN_04_26!$B$8:$E$635,4,FALSE)</f>
        <v>41814.661821044232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VLOOKUP(E144,IN_04_26!$B$8:$E$635,4,FALSE)</f>
        <v>40121.015500016591</v>
      </c>
      <c r="G144" s="293"/>
      <c r="H144" s="295" t="s">
        <v>4</v>
      </c>
    </row>
    <row r="145" spans="1:8" ht="15" customHeight="1" x14ac:dyDescent="0.25">
      <c r="A145" s="286"/>
      <c r="B145" s="317" t="s">
        <v>759</v>
      </c>
      <c r="C145" s="317"/>
      <c r="D145" s="317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VLOOKUP(E146,IN_04_26!$B$8:$E$635,4,FALSE)</f>
        <v>35083.036103654173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VLOOKUP(E147,IN_04_26!$B$8:$E$635,4,FALSE)</f>
        <v>4216.1076623472263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VLOOKUP(E148,IN_04_26!$B$8:$E$635,4,FALSE)</f>
        <v>53740.626945557247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VLOOKUP(E149,IN_04_26!$B$8:$E$635,4,FALSE)</f>
        <v>4607.0416119437268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VLOOKUP(E150,IN_04_26!$B$8:$E$635,4,FALSE)</f>
        <v>69724.996434161061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VLOOKUP(E151,IN_04_26!$B$8:$E$635,4,FALSE)</f>
        <v>59394.042299043038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VLOOKUP(E152,IN_04_26!$B$8:$E$635,4,FALSE)</f>
        <v>6697.4443483843224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VLOOKUP(E153,IN_04_26!$B$8:$E$635,4,FALSE)</f>
        <v>35831.543003345927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VLOOKUP(E154,IN_04_26!$B$8:$E$635,4,FALSE)</f>
        <v>171349.77606807262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VLOOKUP(E155,IN_04_26!$B$8:$E$635,4,FALSE)</f>
        <v>57584.553410489432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VLOOKUP(E156,IN_04_26!$B$8:$E$635,4,FALSE)</f>
        <v>173180.29079083967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VLOOKUP(E157,IN_04_26!$B$8:$E$635,4,FALSE)</f>
        <v>102794.30628326445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VLOOKUP(E158,IN_04_26!$B$8:$E$635,4,FALSE)</f>
        <v>90197.616527420803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VLOOKUP(E159,IN_04_26!$B$8:$E$635,4,FALSE)</f>
        <v>7814.5203900402485</v>
      </c>
      <c r="G159" s="293"/>
      <c r="H159" s="295" t="s">
        <v>744</v>
      </c>
    </row>
    <row r="160" spans="1:8" ht="15" customHeight="1" x14ac:dyDescent="0.25">
      <c r="A160" s="286"/>
      <c r="B160" s="317" t="s">
        <v>743</v>
      </c>
      <c r="C160" s="317"/>
      <c r="D160" s="317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VLOOKUP(E161,IN_04_26!$B$8:$E$635,4,FALSE)</f>
        <v>12786.631060620763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VLOOKUP(E162,IN_04_26!$B$8:$E$635,4,FALSE)</f>
        <v>17600.723562236319</v>
      </c>
      <c r="G162" s="293"/>
      <c r="H162" s="295" t="s">
        <v>2</v>
      </c>
    </row>
    <row r="163" spans="1:8" ht="18" customHeight="1" x14ac:dyDescent="0.25">
      <c r="A163" s="318" t="s">
        <v>740</v>
      </c>
      <c r="B163" s="318"/>
      <c r="C163" s="318"/>
      <c r="D163" s="318"/>
      <c r="E163" s="317"/>
      <c r="F163" s="317"/>
      <c r="G163" s="317"/>
      <c r="H163" s="317"/>
    </row>
    <row r="164" spans="1:8" ht="15" customHeight="1" x14ac:dyDescent="0.25">
      <c r="A164" s="286"/>
      <c r="B164" s="317" t="s">
        <v>739</v>
      </c>
      <c r="C164" s="317"/>
      <c r="D164" s="317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VLOOKUP(E165,IN_04_26!$B$8:$E$635,4,FALSE)</f>
        <v>4044.9839908513281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VLOOKUP(E166,IN_04_26!$B$8:$E$635,4,FALSE)</f>
        <v>3293.2882010554677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VLOOKUP(E167,IN_04_26!$B$8:$E$635,4,FALSE)</f>
        <v>11692.690256990634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VLOOKUP(E168,IN_04_26!$B$8:$E$635,4,FALSE)</f>
        <v>23750.402948660747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VLOOKUP(E169,IN_04_26!$B$8:$E$635,4,FALSE)</f>
        <v>6222.3341319706597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VLOOKUP(E170,IN_04_26!$B$8:$E$635,4,FALSE)</f>
        <v>2030.7689583676035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VLOOKUP(E171,IN_04_26!$B$8:$E$635,4,FALSE)</f>
        <v>3069.0419372726037</v>
      </c>
      <c r="G171" s="293"/>
      <c r="H171" s="295" t="s">
        <v>2</v>
      </c>
    </row>
    <row r="172" spans="1:8" ht="15" customHeight="1" x14ac:dyDescent="0.25">
      <c r="A172" s="286"/>
      <c r="B172" s="317" t="s">
        <v>731</v>
      </c>
      <c r="C172" s="317"/>
      <c r="D172" s="317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VLOOKUP(E173,IN_04_26!$B$8:$E$635,4,FALSE)</f>
        <v>33363.580365543668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VLOOKUP(E174,IN_04_26!$B$8:$E$635,4,FALSE)</f>
        <v>65559.817363404261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VLOOKUP(E175,IN_04_26!$B$8:$E$635,4,FALSE)</f>
        <v>1210.7006188884486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VLOOKUP(E176,IN_04_26!$B$8:$E$635,4,FALSE)</f>
        <v>2130.8961683170223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VLOOKUP(E177,IN_04_26!$B$8:$E$635,4,FALSE)</f>
        <v>1220.6038746453003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VLOOKUP(E178,IN_04_26!$B$8:$E$635,4,FALSE)</f>
        <v>19221.846332110963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VLOOKUP(E179,IN_04_26!$B$8:$E$635,4,FALSE)</f>
        <v>29343.621484815307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VLOOKUP(E180,IN_04_26!$B$8:$E$635,4,FALSE)</f>
        <v>32361.258770293225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VLOOKUP(E181,IN_04_26!$B$8:$E$635,4,FALSE)</f>
        <v>46510.369400098505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VLOOKUP(E182,IN_04_26!$B$8:$E$635,4,FALSE)</f>
        <v>53099.681660970986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VLOOKUP(E183,IN_04_26!$B$8:$E$635,4,FALSE)</f>
        <v>4656.599729578963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VLOOKUP(E184,IN_04_26!$B$8:$E$635,4,FALSE)</f>
        <v>66287.254141964964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VLOOKUP(E185,IN_04_26!$B$8:$E$635,4,FALSE)</f>
        <v>1758.7245482444202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VLOOKUP(E186,IN_04_26!$B$8:$E$635,4,FALSE)</f>
        <v>3044.0906544981549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VLOOKUP(E187,IN_04_26!$B$8:$E$635,4,FALSE)</f>
        <v>614.91928664520378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VLOOKUP(E188,IN_04_26!$B$8:$E$635,4,FALSE)</f>
        <v>2884.24090814276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VLOOKUP(E189,IN_04_26!$B$8:$E$635,4,FALSE)</f>
        <v>1620.766811302009</v>
      </c>
      <c r="G189" s="293"/>
      <c r="H189" s="295" t="s">
        <v>2</v>
      </c>
    </row>
    <row r="190" spans="1:8" ht="15" customHeight="1" x14ac:dyDescent="0.25">
      <c r="A190" s="286"/>
      <c r="B190" s="317" t="s">
        <v>715</v>
      </c>
      <c r="C190" s="317"/>
      <c r="D190" s="317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VLOOKUP(E191,IN_04_26!$B$8:$E$635,4,FALSE)</f>
        <v>9492.0032399382399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VLOOKUP(E192,IN_04_26!$B$8:$E$635,4,FALSE)</f>
        <v>16100.97696995727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VLOOKUP(E193,IN_04_26!$B$8:$E$635,4,FALSE)</f>
        <v>20306.888221665584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VLOOKUP(E194,IN_04_26!$B$8:$E$635,4,FALSE)</f>
        <v>1760.5183768503884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VLOOKUP(E195,IN_04_26!$B$8:$E$635,4,FALSE)</f>
        <v>1282.5037182455069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VLOOKUP(E196,IN_04_26!$B$8:$E$635,4,FALSE)</f>
        <v>435.74049665642906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VLOOKUP(E197,IN_04_26!$B$8:$E$635,4,FALSE)</f>
        <v>2761.3918151011317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VLOOKUP(E198,IN_04_26!$B$8:$E$635,4,FALSE)</f>
        <v>1668.293242146668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VLOOKUP(E199,IN_04_26!$B$8:$E$635,4,FALSE)</f>
        <v>56982.536945364489</v>
      </c>
      <c r="G199" s="293"/>
      <c r="H199" s="295" t="s">
        <v>2</v>
      </c>
    </row>
    <row r="200" spans="1:8" ht="15" customHeight="1" x14ac:dyDescent="0.25">
      <c r="A200" s="286"/>
      <c r="B200" s="317" t="s">
        <v>707</v>
      </c>
      <c r="C200" s="317"/>
      <c r="D200" s="317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VLOOKUP(E201,IN_04_26!$B$8:$E$635,4,FALSE)</f>
        <v>176122.88342211314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VLOOKUP(E202,IN_04_26!$B$8:$E$635,4,FALSE)</f>
        <v>180405.74959941561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VLOOKUP(E203,IN_04_26!$B$8:$E$635,4,FALSE)</f>
        <v>2638713.769775257</v>
      </c>
      <c r="G203" s="293"/>
      <c r="H203" s="295" t="s">
        <v>2</v>
      </c>
    </row>
    <row r="204" spans="1:8" ht="15" customHeight="1" x14ac:dyDescent="0.25">
      <c r="A204" s="286"/>
      <c r="B204" s="317" t="s">
        <v>703</v>
      </c>
      <c r="C204" s="317"/>
      <c r="D204" s="317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VLOOKUP(E205,IN_04_26!$B$8:$E$635,4,FALSE)</f>
        <v>8370.7961298527989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VLOOKUP(E206,IN_04_26!$B$8:$E$635,4,FALSE)</f>
        <v>14351.394631930147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VLOOKUP(E207,IN_04_26!$B$8:$E$635,4,FALSE)</f>
        <v>82566.629102524996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VLOOKUP(E208,IN_04_26!$B$8:$E$635,4,FALSE)</f>
        <v>23947.200128349396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VLOOKUP(E209,IN_04_26!$B$8:$E$635,4,FALSE)</f>
        <v>107440.74432221566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VLOOKUP(E210,IN_04_26!$B$8:$E$635,4,FALSE)</f>
        <v>218065.34112624187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VLOOKUP(E211,IN_04_26!$B$8:$E$635,4,FALSE)</f>
        <v>4124.3695360979809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VLOOKUP(E212,IN_04_26!$B$8:$E$635,4,FALSE)</f>
        <v>6719.3567545406886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VLOOKUP(E213,IN_04_26!$B$8:$E$635,4,FALSE)</f>
        <v>4601.6740726831185</v>
      </c>
      <c r="G213" s="293"/>
      <c r="H213" s="295" t="s">
        <v>2</v>
      </c>
    </row>
    <row r="214" spans="1:8" ht="15" customHeight="1" x14ac:dyDescent="0.25">
      <c r="A214" s="286"/>
      <c r="B214" s="317" t="s">
        <v>693</v>
      </c>
      <c r="C214" s="317"/>
      <c r="D214" s="317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VLOOKUP(E215,IN_04_26!$B$8:$E$635,4,FALSE)</f>
        <v>157841.02565531404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VLOOKUP(E216,IN_04_26!$B$8:$E$635,4,FALSE)</f>
        <v>200183.88546118708</v>
      </c>
      <c r="G216" s="293"/>
      <c r="H216" s="295" t="s">
        <v>2</v>
      </c>
    </row>
    <row r="217" spans="1:8" ht="15" customHeight="1" x14ac:dyDescent="0.25">
      <c r="A217" s="286"/>
      <c r="B217" s="317" t="s">
        <v>690</v>
      </c>
      <c r="C217" s="317"/>
      <c r="D217" s="317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VLOOKUP(E218,IN_04_26!$B$8:$E$635,4,FALSE)</f>
        <v>819.67274547727561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VLOOKUP(E219,IN_04_26!$B$8:$E$635,4,FALSE)</f>
        <v>607.75402729587847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VLOOKUP(E220,IN_04_26!$B$8:$E$635,4,FALSE)</f>
        <v>1224.8936439268102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VLOOKUP(E221,IN_04_26!$B$8:$E$635,4,FALSE)</f>
        <v>625.93636590969879</v>
      </c>
      <c r="G221" s="293"/>
      <c r="H221" s="295" t="s">
        <v>2</v>
      </c>
    </row>
    <row r="222" spans="1:8" ht="15" customHeight="1" x14ac:dyDescent="0.25">
      <c r="A222" s="286"/>
      <c r="B222" s="317" t="s">
        <v>686</v>
      </c>
      <c r="C222" s="317"/>
      <c r="D222" s="317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VLOOKUP(E223,IN_04_26!$B$8:$E$635,4,FALSE)</f>
        <v>726.92454274719694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VLOOKUP(E224,IN_04_26!$B$8:$E$635,4,FALSE)</f>
        <v>2145.5081718451479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VLOOKUP(E225,IN_04_26!$B$8:$E$635,4,FALSE)</f>
        <v>293.21381186734106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VLOOKUP(E226,IN_04_26!$B$8:$E$635,4,FALSE)</f>
        <v>1877.9882436684538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VLOOKUP(E227,IN_04_26!$B$8:$E$635,4,FALSE)</f>
        <v>1956.288550565301</v>
      </c>
      <c r="G227" s="293"/>
      <c r="H227" s="295" t="s">
        <v>2</v>
      </c>
    </row>
    <row r="228" spans="1:8" ht="26.25" customHeight="1" x14ac:dyDescent="0.25">
      <c r="A228" s="286"/>
      <c r="B228" s="317" t="s">
        <v>675</v>
      </c>
      <c r="C228" s="317"/>
      <c r="D228" s="317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VLOOKUP(E229,IN_04_26!$B$8:$E$635,4,FALSE)</f>
        <v>5548.9998351560853</v>
      </c>
      <c r="G229" s="293"/>
      <c r="H229" s="295" t="s">
        <v>2</v>
      </c>
    </row>
    <row r="230" spans="1:8" ht="18" customHeight="1" x14ac:dyDescent="0.25">
      <c r="A230" s="318" t="s">
        <v>674</v>
      </c>
      <c r="B230" s="318"/>
      <c r="C230" s="318"/>
      <c r="D230" s="318"/>
      <c r="E230" s="317"/>
      <c r="F230" s="317"/>
      <c r="G230" s="317"/>
      <c r="H230" s="317"/>
    </row>
    <row r="231" spans="1:8" ht="15" customHeight="1" x14ac:dyDescent="0.25">
      <c r="A231" s="286"/>
      <c r="B231" s="317" t="s">
        <v>673</v>
      </c>
      <c r="C231" s="317"/>
      <c r="D231" s="317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VLOOKUP(E232,IN_04_26!$B$8:$E$635,4,FALSE)</f>
        <v>2705.4137546767797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VLOOKUP(E233,IN_04_26!$B$8:$E$635,4,FALSE)</f>
        <v>7384.3707893802093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VLOOKUP(E234,IN_04_26!$B$8:$E$635,4,FALSE)</f>
        <v>5572.133148282388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VLOOKUP(E235,IN_04_26!$B$8:$E$635,4,FALSE)</f>
        <v>7290.9964749491273</v>
      </c>
      <c r="G235" s="293"/>
      <c r="H235" s="295" t="s">
        <v>2</v>
      </c>
    </row>
    <row r="236" spans="1:8" ht="15" customHeight="1" x14ac:dyDescent="0.25">
      <c r="A236" s="286"/>
      <c r="B236" s="317" t="s">
        <v>668</v>
      </c>
      <c r="C236" s="317"/>
      <c r="D236" s="317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VLOOKUP(E237,IN_04_26!$B$8:$E$635,4,FALSE)</f>
        <v>2215.6252501183017</v>
      </c>
      <c r="G237" s="293"/>
      <c r="H237" s="295" t="s">
        <v>580</v>
      </c>
    </row>
    <row r="238" spans="1:8" ht="26.25" customHeight="1" x14ac:dyDescent="0.25">
      <c r="A238" s="318" t="s">
        <v>666</v>
      </c>
      <c r="B238" s="318"/>
      <c r="C238" s="318"/>
      <c r="D238" s="318"/>
      <c r="E238" s="317"/>
      <c r="F238" s="317"/>
      <c r="G238" s="317"/>
      <c r="H238" s="317"/>
    </row>
    <row r="239" spans="1:8" ht="15" customHeight="1" x14ac:dyDescent="0.25">
      <c r="A239" s="286"/>
      <c r="B239" s="317" t="s">
        <v>665</v>
      </c>
      <c r="C239" s="317"/>
      <c r="D239" s="317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VLOOKUP(E240,IN_04_26!$B$8:$E$635,4,FALSE)</f>
        <v>24405.448381345985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VLOOKUP(E241,IN_04_26!$B$8:$E$635,4,FALSE)</f>
        <v>346635.87713239272</v>
      </c>
      <c r="G241" s="293"/>
      <c r="H241" s="295" t="s">
        <v>2</v>
      </c>
    </row>
    <row r="242" spans="1:8" ht="15" customHeight="1" x14ac:dyDescent="0.25">
      <c r="A242" s="286"/>
      <c r="B242" s="317" t="s">
        <v>662</v>
      </c>
      <c r="C242" s="317"/>
      <c r="D242" s="317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VLOOKUP(E243,IN_04_26!$B$8:$E$635,4,FALSE)</f>
        <v>426445.78348218877</v>
      </c>
      <c r="G243" s="293"/>
      <c r="H243" s="295" t="s">
        <v>2</v>
      </c>
    </row>
    <row r="244" spans="1:8" ht="15" customHeight="1" x14ac:dyDescent="0.25">
      <c r="A244" s="286"/>
      <c r="B244" s="317" t="s">
        <v>660</v>
      </c>
      <c r="C244" s="317"/>
      <c r="D244" s="317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VLOOKUP(E245,IN_04_26!$B$8:$E$635,4,FALSE)</f>
        <v>51172.04902809787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VLOOKUP(E246,IN_04_26!$B$8:$E$635,4,FALSE)</f>
        <v>1500.2793644317387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VLOOKUP(E247,IN_04_26!$B$8:$E$635,4,FALSE)</f>
        <v>13444.332358981208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VLOOKUP(E248,IN_04_26!$B$8:$E$635,4,FALSE)</f>
        <v>11799.183433053779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VLOOKUP(E249,IN_04_26!$B$8:$E$635,4,FALSE)</f>
        <v>16949.077519453702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VLOOKUP(E250,IN_04_26!$B$8:$E$635,4,FALSE)</f>
        <v>10832.53966359534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VLOOKUP(E251,IN_04_26!$B$8:$E$635,4,FALSE)</f>
        <v>12323.849227950728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VLOOKUP(E252,IN_04_26!$B$8:$E$635,4,FALSE)</f>
        <v>17570.938035767773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VLOOKUP(E253,IN_04_26!$B$8:$E$635,4,FALSE)</f>
        <v>4156.0988443780197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VLOOKUP(E254,IN_04_26!$B$8:$E$635,4,FALSE)</f>
        <v>6605.5003873640435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VLOOKUP(E255,IN_04_26!$B$8:$E$635,4,FALSE)</f>
        <v>8955.0887076332692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VLOOKUP(E256,IN_04_26!$B$8:$E$635,4,FALSE)</f>
        <v>12978.728435987523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VLOOKUP(E257,IN_04_26!$B$8:$E$635,4,FALSE)</f>
        <v>11227.964265859251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VLOOKUP(E258,IN_04_26!$B$8:$E$635,4,FALSE)</f>
        <v>9965.0420380106843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VLOOKUP(E259,IN_04_26!$B$8:$E$635,4,FALSE)</f>
        <v>1709.0571836194313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VLOOKUP(E260,IN_04_26!$B$8:$E$635,4,FALSE)</f>
        <v>2808.0158679829124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VLOOKUP(E261,IN_04_26!$B$8:$E$635,4,FALSE)</f>
        <v>1771.3322604209013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VLOOKUP(E262,IN_04_26!$B$8:$E$635,4,FALSE)</f>
        <v>418.33716851937032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VLOOKUP(E263,IN_04_26!$B$8:$E$635,4,FALSE)</f>
        <v>775.66848276318922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VLOOKUP(E264,IN_04_26!$B$8:$E$635,4,FALSE)</f>
        <v>9965.9510804089223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VLOOKUP(E265,IN_04_26!$B$8:$E$635,4,FALSE)</f>
        <v>61692.231639594473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VLOOKUP(E266,IN_04_26!$B$8:$E$635,4,FALSE)</f>
        <v>70543.375451111293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VLOOKUP(E267,IN_04_26!$B$8:$E$635,4,FALSE)</f>
        <v>130085.10073193219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VLOOKUP(E268,IN_04_26!$B$8:$E$635,4,FALSE)</f>
        <v>1756.3032451673039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VLOOKUP(E269,IN_04_26!$B$8:$E$635,4,FALSE)</f>
        <v>904.56774878164526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VLOOKUP(E270,IN_04_26!$B$8:$E$635,4,FALSE)</f>
        <v>10440.67968866195</v>
      </c>
      <c r="G270" s="293"/>
      <c r="H270" s="295" t="s">
        <v>2</v>
      </c>
    </row>
    <row r="271" spans="1:8" ht="15" customHeight="1" x14ac:dyDescent="0.25">
      <c r="A271" s="286"/>
      <c r="B271" s="317" t="s">
        <v>634</v>
      </c>
      <c r="C271" s="317"/>
      <c r="D271" s="317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VLOOKUP(E272,IN_04_26!$B$8:$E$635,4,FALSE)</f>
        <v>311386.12089234882</v>
      </c>
      <c r="G272" s="293"/>
      <c r="H272" s="295" t="s">
        <v>2</v>
      </c>
    </row>
    <row r="273" spans="1:8" ht="15" customHeight="1" x14ac:dyDescent="0.25">
      <c r="A273" s="286"/>
      <c r="B273" s="317" t="s">
        <v>632</v>
      </c>
      <c r="C273" s="317"/>
      <c r="D273" s="317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VLOOKUP(E274,IN_04_26!$B$8:$E$635,4,FALSE)</f>
        <v>6220.0963066824406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VLOOKUP(E275,IN_04_26!$B$8:$E$635,4,FALSE)</f>
        <v>1917.6958814072004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VLOOKUP(E276,IN_04_26!$B$8:$E$635,4,FALSE)</f>
        <v>2441.334534445537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VLOOKUP(E277,IN_04_26!$B$8:$E$635,4,FALSE)</f>
        <v>5700.8479087809819</v>
      </c>
      <c r="G277" s="293"/>
      <c r="H277" s="295" t="s">
        <v>2</v>
      </c>
    </row>
    <row r="278" spans="1:8" ht="15" customHeight="1" x14ac:dyDescent="0.25">
      <c r="A278" s="286"/>
      <c r="B278" s="317" t="s">
        <v>627</v>
      </c>
      <c r="C278" s="317"/>
      <c r="D278" s="317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VLOOKUP(E279,IN_04_26!$B$8:$E$635,4,FALSE)</f>
        <v>13449.050273679302</v>
      </c>
      <c r="G279" s="293"/>
      <c r="H279" s="295" t="s">
        <v>2</v>
      </c>
    </row>
    <row r="280" spans="1:8" ht="15" customHeight="1" x14ac:dyDescent="0.25">
      <c r="A280" s="286"/>
      <c r="B280" s="317" t="s">
        <v>625</v>
      </c>
      <c r="C280" s="317"/>
      <c r="D280" s="317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VLOOKUP(E281,IN_04_26!$B$8:$E$635,4,FALSE)</f>
        <v>100288.355614933</v>
      </c>
      <c r="G281" s="293"/>
      <c r="H281" s="295" t="s">
        <v>2</v>
      </c>
    </row>
    <row r="282" spans="1:8" ht="15" customHeight="1" x14ac:dyDescent="0.25">
      <c r="A282" s="286"/>
      <c r="B282" s="317" t="s">
        <v>623</v>
      </c>
      <c r="C282" s="317"/>
      <c r="D282" s="317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VLOOKUP(E283,IN_04_26!$B$8:$E$635,4,FALSE)</f>
        <v>9355.5567578295595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VLOOKUP(E284,IN_04_26!$B$8:$E$635,4,FALSE)</f>
        <v>12695.190291481635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VLOOKUP(E285,IN_04_26!$B$8:$E$635,4,FALSE)</f>
        <v>13084.12160920675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VLOOKUP(E286,IN_04_26!$B$8:$E$635,4,FALSE)</f>
        <v>11523.912704368686</v>
      </c>
      <c r="G286" s="293"/>
      <c r="H286" s="295" t="s">
        <v>2</v>
      </c>
    </row>
    <row r="287" spans="1:8" ht="26.25" customHeight="1" x14ac:dyDescent="0.25">
      <c r="A287" s="286"/>
      <c r="B287" s="317" t="s">
        <v>616</v>
      </c>
      <c r="C287" s="317"/>
      <c r="D287" s="317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VLOOKUP(E288,IN_04_26!$B$8:$E$635,4,FALSE)</f>
        <v>70305.687570985101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VLOOKUP(E289,IN_04_26!$B$8:$E$635,4,FALSE)</f>
        <v>2314.0553339729186</v>
      </c>
      <c r="G289" s="293"/>
      <c r="H289" s="295" t="s">
        <v>2</v>
      </c>
    </row>
    <row r="290" spans="1:8" ht="15" customHeight="1" x14ac:dyDescent="0.25">
      <c r="A290" s="289"/>
      <c r="B290" s="317" t="s">
        <v>613</v>
      </c>
      <c r="C290" s="317"/>
      <c r="D290" s="317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VLOOKUP(E291,IN_04_26!$B$8:$E$635,4,FALSE)</f>
        <v>1326.4499516959104</v>
      </c>
      <c r="G291" s="293"/>
      <c r="H291" s="295" t="s">
        <v>2</v>
      </c>
    </row>
    <row r="292" spans="1:8" ht="15" customHeight="1" x14ac:dyDescent="0.25">
      <c r="A292" s="289"/>
      <c r="B292" s="317" t="s">
        <v>610</v>
      </c>
      <c r="C292" s="317"/>
      <c r="D292" s="317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VLOOKUP(E293,IN_04_26!$B$8:$E$635,4,FALSE)</f>
        <v>5080.6957602749262</v>
      </c>
      <c r="G293" s="293"/>
      <c r="H293" s="295" t="s">
        <v>2</v>
      </c>
    </row>
    <row r="294" spans="1:8" ht="26.25" customHeight="1" x14ac:dyDescent="0.25">
      <c r="A294" s="286"/>
      <c r="B294" s="317" t="s">
        <v>607</v>
      </c>
      <c r="C294" s="317"/>
      <c r="D294" s="317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18" t="s">
        <v>605</v>
      </c>
      <c r="B295" s="318"/>
      <c r="C295" s="318"/>
      <c r="D295" s="318"/>
      <c r="E295" s="317"/>
      <c r="F295" s="317"/>
      <c r="G295" s="317"/>
      <c r="H295" s="317"/>
    </row>
    <row r="296" spans="1:8" ht="26.25" customHeight="1" x14ac:dyDescent="0.25">
      <c r="A296" s="286"/>
      <c r="B296" s="317" t="s">
        <v>604</v>
      </c>
      <c r="C296" s="317"/>
      <c r="D296" s="317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VLOOKUP(E297,IN_04_26!$B$8:$E$635,4,FALSE)</f>
        <v>318800.04359049292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VLOOKUP(E298,IN_04_26!$B$8:$E$635,4,FALSE)</f>
        <v>836.06263877234608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VLOOKUP(E299,IN_04_26!$B$8:$E$635,4,FALSE)</f>
        <v>242506.35552100136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VLOOKUP(E300,IN_04_26!$B$8:$E$635,4,FALSE)</f>
        <v>648.6291620490872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VLOOKUP(E301,IN_04_26!$B$8:$E$635,4,FALSE)</f>
        <v>1284.9724850511955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VLOOKUP(E302,IN_04_26!$B$8:$E$635,4,FALSE)</f>
        <v>1189.6811576828843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VLOOKUP(E303,IN_04_26!$B$8:$E$635,4,FALSE)</f>
        <v>1546.2252526474058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VLOOKUP(E304,IN_04_26!$B$8:$E$635,4,FALSE)</f>
        <v>1265.2143354123266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VLOOKUP(E305,IN_04_26!$B$8:$E$635,4,FALSE)</f>
        <v>1077.5966313657921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VLOOKUP(E306,IN_04_26!$B$8:$E$635,4,FALSE)</f>
        <v>2522.9652991751032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VLOOKUP(E307,IN_04_26!$B$8:$E$635,4,FALSE)</f>
        <v>346840.95121797943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VLOOKUP(E308,IN_04_26!$B$8:$E$635,4,FALSE)</f>
        <v>350808.10572900675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VLOOKUP(E309,IN_04_26!$B$8:$E$635,4,FALSE)</f>
        <v>265008.09470097476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VLOOKUP(E310,IN_04_26!$B$8:$E$635,4,FALSE)</f>
        <v>150700.28378510146</v>
      </c>
      <c r="G310" s="293"/>
      <c r="H310" s="295" t="s">
        <v>589</v>
      </c>
    </row>
    <row r="311" spans="1:9" ht="18" customHeight="1" x14ac:dyDescent="0.25">
      <c r="A311" s="318" t="s">
        <v>588</v>
      </c>
      <c r="B311" s="318"/>
      <c r="C311" s="318"/>
      <c r="D311" s="318"/>
      <c r="E311" s="317"/>
      <c r="F311" s="317"/>
      <c r="G311" s="317"/>
      <c r="H311" s="317"/>
    </row>
    <row r="312" spans="1:9" ht="15" customHeight="1" x14ac:dyDescent="0.25">
      <c r="A312" s="286"/>
      <c r="B312" s="317" t="s">
        <v>587</v>
      </c>
      <c r="C312" s="317"/>
      <c r="D312" s="317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VLOOKUP(E313,IN_04_26!$B$8:$E$635,4,FALSE)</f>
        <v>402.50488871063015</v>
      </c>
      <c r="G313" s="293"/>
      <c r="H313" s="295" t="s">
        <v>117</v>
      </c>
    </row>
    <row r="314" spans="1:9" ht="15" customHeight="1" x14ac:dyDescent="0.25">
      <c r="A314" s="286"/>
      <c r="B314" s="317" t="s">
        <v>585</v>
      </c>
      <c r="C314" s="317"/>
      <c r="D314" s="317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VLOOKUP(E315,IN_04_26!$B$8:$E$635,4,FALSE)</f>
        <v>344.48893786679162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VLOOKUP(E316,IN_04_26!$B$8:$E$635,4,FALSE)</f>
        <v>2655.1875656423304</v>
      </c>
      <c r="G316" s="293"/>
      <c r="H316" s="295" t="s">
        <v>2</v>
      </c>
    </row>
    <row r="317" spans="1:9" ht="15" customHeight="1" x14ac:dyDescent="0.25">
      <c r="A317" s="286"/>
      <c r="B317" s="317" t="s">
        <v>582</v>
      </c>
      <c r="C317" s="317"/>
      <c r="D317" s="317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VLOOKUP(E318,IN_04_26!$B$8:$E$635,4,FALSE)</f>
        <v>15646.333608202955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VLOOKUP(E319,IN_04_26!$B$8:$E$635,4,FALSE)</f>
        <v>721.43310652426362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VLOOKUP(E320,IN_04_26!$B$8:$E$635,4,FALSE)</f>
        <v>367.84822095960914</v>
      </c>
      <c r="G320" s="293"/>
      <c r="H320" s="295" t="s">
        <v>117</v>
      </c>
      <c r="I320" s="130"/>
    </row>
    <row r="321" spans="1:8" ht="15" customHeight="1" x14ac:dyDescent="0.25">
      <c r="A321" s="286"/>
      <c r="B321" s="317" t="s">
        <v>578</v>
      </c>
      <c r="C321" s="317"/>
      <c r="D321" s="317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VLOOKUP(E322,IN_04_26!$B$8:$E$635,4,FALSE)</f>
        <v>1219.4576964657147</v>
      </c>
      <c r="G322" s="293"/>
      <c r="H322" s="295" t="s">
        <v>117</v>
      </c>
    </row>
    <row r="323" spans="1:8" ht="15" customHeight="1" x14ac:dyDescent="0.25">
      <c r="A323" s="286"/>
      <c r="B323" s="317" t="s">
        <v>576</v>
      </c>
      <c r="C323" s="317"/>
      <c r="D323" s="317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VLOOKUP(E324,IN_04_26!$B$8:$E$635,4,FALSE)</f>
        <v>2901.1792607694101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VLOOKUP(E325,IN_04_26!$B$8:$E$635,4,FALSE)</f>
        <v>3860.579078968688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VLOOKUP(E326,IN_04_26!$B$8:$E$635,4,FALSE)</f>
        <v>3673.3959052120449</v>
      </c>
      <c r="G326" s="293"/>
      <c r="H326" s="295" t="s">
        <v>117</v>
      </c>
    </row>
    <row r="327" spans="1:8" ht="18" customHeight="1" x14ac:dyDescent="0.25">
      <c r="A327" s="318" t="s">
        <v>572</v>
      </c>
      <c r="B327" s="318"/>
      <c r="C327" s="318"/>
      <c r="D327" s="318"/>
      <c r="E327" s="317"/>
      <c r="F327" s="317"/>
      <c r="G327" s="317"/>
      <c r="H327" s="317"/>
    </row>
    <row r="328" spans="1:8" ht="26.25" customHeight="1" x14ac:dyDescent="0.25">
      <c r="A328" s="286"/>
      <c r="B328" s="317" t="s">
        <v>571</v>
      </c>
      <c r="C328" s="317"/>
      <c r="D328" s="317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VLOOKUP(E329,IN_04_26!$B$8:$E$635,4,FALSE)</f>
        <v>919.31724799919743</v>
      </c>
      <c r="G329" s="293"/>
      <c r="H329" s="295" t="s">
        <v>4</v>
      </c>
    </row>
    <row r="330" spans="1:8" ht="26.25" customHeight="1" x14ac:dyDescent="0.25">
      <c r="A330" s="286"/>
      <c r="B330" s="317" t="s">
        <v>569</v>
      </c>
      <c r="C330" s="317"/>
      <c r="D330" s="317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VLOOKUP(E331,IN_04_26!$B$8:$E$635,4,FALSE)</f>
        <v>20305.031482130114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VLOOKUP(E332,IN_04_26!$B$8:$E$635,4,FALSE)</f>
        <v>20127.289216514491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VLOOKUP(E333,IN_04_26!$B$8:$E$635,4,FALSE)</f>
        <v>15611.850470312314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VLOOKUP(E334,IN_04_26!$B$8:$E$635,4,FALSE)</f>
        <v>18438.400772693076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VLOOKUP(E335,IN_04_26!$B$8:$E$635,4,FALSE)</f>
        <v>10195.619001815123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VLOOKUP(E336,IN_04_26!$B$8:$E$635,4,FALSE)</f>
        <v>2365.134847974221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VLOOKUP(E337,IN_04_26!$B$8:$E$635,4,FALSE)</f>
        <v>32472.567385099686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VLOOKUP(E338,IN_04_26!$B$8:$E$635,4,FALSE)</f>
        <v>45690.153403670854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VLOOKUP(E339,IN_04_26!$B$8:$E$635,4,FALSE)</f>
        <v>4844.5005907985314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VLOOKUP(E340,IN_04_26!$B$8:$E$635,4,FALSE)</f>
        <v>54490.290805186181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VLOOKUP(E341,IN_04_26!$B$8:$E$635,4,FALSE)</f>
        <v>6957.3579587974009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VLOOKUP(E342,IN_04_26!$B$8:$E$635,4,FALSE)</f>
        <v>40703.468476933915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VLOOKUP(E343,IN_04_26!$B$8:$E$635,4,FALSE)</f>
        <v>102326.742751386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VLOOKUP(E344,IN_04_26!$B$8:$E$635,4,FALSE)</f>
        <v>49539.628860406578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VLOOKUP(E345,IN_04_26!$B$8:$E$635,4,FALSE)</f>
        <v>6082.8683595510956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VLOOKUP(E346,IN_04_26!$B$8:$E$635,4,FALSE)</f>
        <v>258.20867299443188</v>
      </c>
      <c r="G346" s="293"/>
      <c r="H346" s="295" t="s">
        <v>4</v>
      </c>
    </row>
    <row r="347" spans="1:8" ht="15" customHeight="1" x14ac:dyDescent="0.25">
      <c r="A347" s="286"/>
      <c r="B347" s="317" t="s">
        <v>552</v>
      </c>
      <c r="C347" s="317"/>
      <c r="D347" s="317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VLOOKUP(E348,IN_04_26!$B$8:$E$635,4,FALSE)</f>
        <v>70238.047322678118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VLOOKUP(E349,IN_04_26!$B$8:$E$635,4,FALSE)</f>
        <v>32330.343408619516</v>
      </c>
      <c r="G349" s="293"/>
      <c r="H349" s="295" t="s">
        <v>2</v>
      </c>
    </row>
    <row r="350" spans="1:8" ht="15" customHeight="1" x14ac:dyDescent="0.25">
      <c r="A350" s="286"/>
      <c r="B350" s="317" t="s">
        <v>549</v>
      </c>
      <c r="C350" s="317"/>
      <c r="D350" s="317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VLOOKUP(E351,IN_04_26!$B$8:$E$635,4,FALSE)</f>
        <v>4278.704912986519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VLOOKUP(E352,IN_04_26!$B$8:$E$635,4,FALSE)</f>
        <v>11130.324457448945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VLOOKUP(E353,IN_04_26!$B$8:$E$635,4,FALSE)</f>
        <v>3595.1720761597439</v>
      </c>
      <c r="G353" s="293"/>
      <c r="H353" s="295" t="s">
        <v>4</v>
      </c>
    </row>
    <row r="354" spans="1:8" ht="26.25" customHeight="1" x14ac:dyDescent="0.25">
      <c r="A354" s="286"/>
      <c r="B354" s="317" t="s">
        <v>545</v>
      </c>
      <c r="C354" s="317"/>
      <c r="D354" s="317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VLOOKUP(E355,IN_04_26!$B$8:$E$635,4,FALSE)</f>
        <v>1136542.1593895694</v>
      </c>
      <c r="G355" s="293"/>
      <c r="H355" s="295" t="s">
        <v>2</v>
      </c>
    </row>
    <row r="356" spans="1:8" ht="15" customHeight="1" x14ac:dyDescent="0.25">
      <c r="A356" s="286"/>
      <c r="B356" s="317" t="s">
        <v>543</v>
      </c>
      <c r="C356" s="317"/>
      <c r="D356" s="317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VLOOKUP(E357,IN_04_26!$B$8:$E$635,4,FALSE)</f>
        <v>1751.3042372500513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VLOOKUP(E358,IN_04_26!$B$8:$E$635,4,FALSE)</f>
        <v>1500.3307163731513</v>
      </c>
      <c r="G358" s="293"/>
      <c r="H358" s="295" t="s">
        <v>2</v>
      </c>
    </row>
    <row r="359" spans="1:8" ht="18" customHeight="1" x14ac:dyDescent="0.25">
      <c r="A359" s="318" t="s">
        <v>540</v>
      </c>
      <c r="B359" s="318"/>
      <c r="C359" s="318"/>
      <c r="D359" s="318"/>
      <c r="E359" s="317"/>
      <c r="F359" s="317"/>
      <c r="G359" s="317"/>
      <c r="H359" s="317"/>
    </row>
    <row r="360" spans="1:8" ht="15" customHeight="1" x14ac:dyDescent="0.25">
      <c r="A360" s="286"/>
      <c r="B360" s="317" t="s">
        <v>539</v>
      </c>
      <c r="C360" s="317"/>
      <c r="D360" s="317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VLOOKUP(E361,IN_04_26!$B$8:$E$635,4,FALSE)</f>
        <v>4112474.8967937394</v>
      </c>
      <c r="G361" s="293"/>
      <c r="H361" s="295" t="s">
        <v>2</v>
      </c>
    </row>
    <row r="362" spans="1:8" ht="15" customHeight="1" x14ac:dyDescent="0.25">
      <c r="A362" s="286"/>
      <c r="B362" s="317" t="s">
        <v>537</v>
      </c>
      <c r="C362" s="317"/>
      <c r="D362" s="317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VLOOKUP(E363,IN_04_26!$B$8:$E$635,4,FALSE)</f>
        <v>469781.58003688231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VLOOKUP(E364,IN_04_26!$B$8:$E$635,4,FALSE)</f>
        <v>4178025.7575677712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VLOOKUP(E365,IN_04_26!$B$8:$E$635,4,FALSE)</f>
        <v>3218141.4060649453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VLOOKUP(E366,IN_04_26!$B$8:$E$635,4,FALSE)</f>
        <v>3772775.9393158951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VLOOKUP(E367,IN_04_26!$B$8:$E$635,4,FALSE)</f>
        <v>343327.5073951041</v>
      </c>
      <c r="G367" s="293"/>
      <c r="H367" s="295" t="s">
        <v>2</v>
      </c>
    </row>
    <row r="368" spans="1:8" ht="15" customHeight="1" x14ac:dyDescent="0.25">
      <c r="A368" s="286"/>
      <c r="B368" s="317" t="s">
        <v>531</v>
      </c>
      <c r="C368" s="317"/>
      <c r="D368" s="317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VLOOKUP(E369,IN_04_26!$B$8:$E$635,4,FALSE)</f>
        <v>36347.308649697901</v>
      </c>
      <c r="G369" s="293"/>
      <c r="H369" s="295" t="s">
        <v>4</v>
      </c>
    </row>
    <row r="370" spans="1:8" ht="15" customHeight="1" x14ac:dyDescent="0.25">
      <c r="A370" s="286"/>
      <c r="B370" s="317" t="s">
        <v>529</v>
      </c>
      <c r="C370" s="317"/>
      <c r="D370" s="317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VLOOKUP(E371,IN_04_26!$B$8:$E$635,4,FALSE)</f>
        <v>97380.832911805526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VLOOKUP(E372,IN_04_26!$B$8:$E$635,4,FALSE)</f>
        <v>774378.96006405633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VLOOKUP(E373,IN_04_26!$B$8:$E$635,4,FALSE)</f>
        <v>1070372.2605403161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VLOOKUP(E374,IN_04_26!$B$8:$E$635,4,FALSE)</f>
        <v>1062163.9329751434</v>
      </c>
      <c r="G374" s="293"/>
      <c r="H374" s="295" t="s">
        <v>4</v>
      </c>
    </row>
    <row r="375" spans="1:8" ht="26.25" customHeight="1" x14ac:dyDescent="0.25">
      <c r="A375" s="286"/>
      <c r="B375" s="317" t="s">
        <v>524</v>
      </c>
      <c r="C375" s="317"/>
      <c r="D375" s="317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VLOOKUP(E376,IN_04_26!$B$8:$E$635,4,FALSE)</f>
        <v>4342507.6730528511</v>
      </c>
      <c r="G376" s="293"/>
      <c r="H376" s="295" t="s">
        <v>2</v>
      </c>
    </row>
    <row r="377" spans="1:8" ht="26.25" customHeight="1" x14ac:dyDescent="0.25">
      <c r="A377" s="286"/>
      <c r="B377" s="317" t="s">
        <v>522</v>
      </c>
      <c r="C377" s="317"/>
      <c r="D377" s="317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VLOOKUP(E378,IN_04_26!$B$8:$E$635,4,FALSE)</f>
        <v>4467766.7517719632</v>
      </c>
      <c r="G378" s="293"/>
      <c r="H378" s="295" t="s">
        <v>2</v>
      </c>
    </row>
    <row r="379" spans="1:8" ht="18" customHeight="1" x14ac:dyDescent="0.25">
      <c r="A379" s="318" t="s">
        <v>520</v>
      </c>
      <c r="B379" s="318"/>
      <c r="C379" s="318"/>
      <c r="D379" s="318"/>
      <c r="E379" s="317"/>
      <c r="F379" s="317"/>
      <c r="G379" s="317"/>
      <c r="H379" s="317"/>
    </row>
    <row r="380" spans="1:8" ht="15" customHeight="1" x14ac:dyDescent="0.25">
      <c r="A380" s="286"/>
      <c r="B380" s="317" t="s">
        <v>519</v>
      </c>
      <c r="C380" s="317"/>
      <c r="D380" s="317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VLOOKUP(E381,IN_04_26!$B$8:$E$635,4,FALSE)</f>
        <v>1845.210071550882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VLOOKUP(E382,IN_04_26!$B$8:$E$635,4,FALSE)</f>
        <v>3360.8021338293242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VLOOKUP(E383,IN_04_26!$B$8:$E$635,4,FALSE)</f>
        <v>44580.266475927376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VLOOKUP(E384,IN_04_26!$B$8:$E$635,4,FALSE)</f>
        <v>3316.6169312175261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VLOOKUP(E385,IN_04_26!$B$8:$E$635,4,FALSE)</f>
        <v>787.14835924094564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VLOOKUP(E386,IN_04_26!$B$8:$E$635,4,FALSE)</f>
        <v>2919.0488538651789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VLOOKUP(E387,IN_04_26!$B$8:$E$635,4,FALSE)</f>
        <v>1368.7545563144954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VLOOKUP(E388,IN_04_26!$B$8:$E$635,4,FALSE)</f>
        <v>1706.1214012356561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7" t="s">
        <v>510</v>
      </c>
      <c r="C391" s="317"/>
      <c r="D391" s="317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VLOOKUP(E392,IN_04_26!$B$8:$E$635,4,FALSE)</f>
        <v>43001.213572937129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VLOOKUP(E393,IN_04_26!$B$8:$E$635,4,FALSE)</f>
        <v>10298.854843121362</v>
      </c>
      <c r="G393" s="293"/>
      <c r="H393" s="295" t="s">
        <v>119</v>
      </c>
    </row>
    <row r="394" spans="1:8" ht="15" customHeight="1" x14ac:dyDescent="0.25">
      <c r="A394" s="286"/>
      <c r="B394" s="317" t="s">
        <v>507</v>
      </c>
      <c r="C394" s="317"/>
      <c r="D394" s="317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VLOOKUP(E395,IN_04_26!$B$8:$E$635,4,FALSE)</f>
        <v>14778.819293457176</v>
      </c>
      <c r="G395" s="293"/>
      <c r="H395" s="295" t="s">
        <v>119</v>
      </c>
    </row>
    <row r="396" spans="1:8" ht="15" customHeight="1" x14ac:dyDescent="0.25">
      <c r="A396" s="286"/>
      <c r="B396" s="317" t="s">
        <v>505</v>
      </c>
      <c r="C396" s="317"/>
      <c r="D396" s="317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VLOOKUP(E397,IN_04_26!$B$8:$E$635,4,FALSE)</f>
        <v>9580.4625141187844</v>
      </c>
      <c r="G397" s="293"/>
      <c r="H397" s="295" t="s">
        <v>119</v>
      </c>
    </row>
    <row r="398" spans="1:8" ht="26.25" customHeight="1" x14ac:dyDescent="0.25">
      <c r="A398" s="286"/>
      <c r="B398" s="317" t="s">
        <v>503</v>
      </c>
      <c r="C398" s="317"/>
      <c r="D398" s="317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VLOOKUP(E399,IN_04_26!$B$8:$E$635,4,FALSE)</f>
        <v>105438.28716578918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VLOOKUP(E400,IN_04_26!$B$8:$E$635,4,FALSE)</f>
        <v>99599.902717738529</v>
      </c>
      <c r="G400" s="293"/>
      <c r="H400" s="295" t="s">
        <v>2</v>
      </c>
    </row>
    <row r="401" spans="1:8" ht="26.25" customHeight="1" x14ac:dyDescent="0.25">
      <c r="A401" s="286"/>
      <c r="B401" s="317" t="s">
        <v>500</v>
      </c>
      <c r="C401" s="317"/>
      <c r="D401" s="317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VLOOKUP(E402,IN_04_26!$B$8:$E$635,4,FALSE)</f>
        <v>7473.8639809798651</v>
      </c>
      <c r="G402" s="293"/>
      <c r="H402" s="295" t="s">
        <v>119</v>
      </c>
    </row>
    <row r="403" spans="1:8" ht="26.25" customHeight="1" x14ac:dyDescent="0.25">
      <c r="A403" s="286"/>
      <c r="B403" s="317" t="s">
        <v>498</v>
      </c>
      <c r="C403" s="317"/>
      <c r="D403" s="317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VLOOKUP(E404,IN_04_26!$B$8:$E$635,4,FALSE)</f>
        <v>25970.135609879511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VLOOKUP(E405,IN_04_26!$B$8:$E$635,4,FALSE)</f>
        <v>25868.297214141367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VLOOKUP(E406,IN_04_26!$B$8:$E$635,4,FALSE)</f>
        <v>2719.3931803023838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VLOOKUP(E407,IN_04_26!$B$8:$E$635,4,FALSE)</f>
        <v>16472.913701410842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VLOOKUP(E408,IN_04_26!$B$8:$E$635,4,FALSE)</f>
        <v>170397.82050517976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VLOOKUP(E409,IN_04_26!$B$8:$E$635,4,FALSE)</f>
        <v>3723.7896190257698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VLOOKUP(E410,IN_04_26!$B$8:$E$635,4,FALSE)</f>
        <v>21247.315537908064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VLOOKUP(E411,IN_04_26!$B$8:$E$635,4,FALSE)</f>
        <v>10582.012266923897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VLOOKUP(E412,IN_04_26!$B$8:$E$635,4,FALSE)</f>
        <v>165575.93569485319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VLOOKUP(E413,IN_04_26!$B$8:$E$635,4,FALSE)</f>
        <v>54575.908138129678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VLOOKUP(E414,IN_04_26!$B$8:$E$635,4,FALSE)</f>
        <v>61403.758524105258</v>
      </c>
      <c r="G414" s="293"/>
      <c r="H414" s="295" t="s">
        <v>2</v>
      </c>
    </row>
    <row r="415" spans="1:8" ht="15" customHeight="1" x14ac:dyDescent="0.25">
      <c r="A415" s="286"/>
      <c r="B415" s="317" t="s">
        <v>486</v>
      </c>
      <c r="C415" s="317"/>
      <c r="D415" s="317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VLOOKUP(E416,IN_04_26!$B$8:$E$635,4,FALSE)</f>
        <v>7776.9519763499975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VLOOKUP(E417,IN_04_26!$B$8:$E$635,4,FALSE)</f>
        <v>1065.9998135333778</v>
      </c>
      <c r="G417" s="293"/>
      <c r="H417" s="295" t="s">
        <v>117</v>
      </c>
    </row>
    <row r="418" spans="1:8" ht="18" customHeight="1" x14ac:dyDescent="0.25">
      <c r="A418" s="318" t="s">
        <v>483</v>
      </c>
      <c r="B418" s="318"/>
      <c r="C418" s="318"/>
      <c r="D418" s="318"/>
      <c r="E418" s="317"/>
      <c r="F418" s="317"/>
      <c r="G418" s="317"/>
      <c r="H418" s="317"/>
    </row>
    <row r="419" spans="1:8" ht="15" customHeight="1" x14ac:dyDescent="0.25">
      <c r="A419" s="286"/>
      <c r="B419" s="317" t="s">
        <v>482</v>
      </c>
      <c r="C419" s="317"/>
      <c r="D419" s="317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VLOOKUP(E420,IN_04_26!$B$8:$E$635,4,FALSE)</f>
        <v>21063.617150082708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VLOOKUP(E421,IN_04_26!$B$8:$E$635,4,FALSE)</f>
        <v>16696.267981175275</v>
      </c>
      <c r="G421" s="293"/>
      <c r="H421" s="295" t="s">
        <v>2</v>
      </c>
    </row>
    <row r="422" spans="1:8" ht="26.25" customHeight="1" x14ac:dyDescent="0.25">
      <c r="A422" s="318" t="s">
        <v>479</v>
      </c>
      <c r="B422" s="318"/>
      <c r="C422" s="318"/>
      <c r="D422" s="318"/>
      <c r="E422" s="317"/>
      <c r="F422" s="317"/>
      <c r="G422" s="317"/>
      <c r="H422" s="317"/>
    </row>
    <row r="423" spans="1:8" ht="15" customHeight="1" x14ac:dyDescent="0.25">
      <c r="A423" s="286"/>
      <c r="B423" s="317" t="s">
        <v>478</v>
      </c>
      <c r="C423" s="317"/>
      <c r="D423" s="317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VLOOKUP(E424,IN_04_26!$B$8:$E$635,4,FALSE)</f>
        <v>27006.316981694399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VLOOKUP(E425,IN_04_26!$B$8:$E$635,4,FALSE)</f>
        <v>46374.828233069384</v>
      </c>
      <c r="G425" s="293"/>
      <c r="H425" s="295" t="s">
        <v>2</v>
      </c>
    </row>
    <row r="426" spans="1:8" ht="26.25" customHeight="1" x14ac:dyDescent="0.25">
      <c r="A426" s="286"/>
      <c r="B426" s="317" t="s">
        <v>475</v>
      </c>
      <c r="C426" s="317"/>
      <c r="D426" s="317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VLOOKUP(E427,IN_04_26!$B$8:$E$635,4,FALSE)</f>
        <v>37869.014037525463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VLOOKUP(E428,IN_04_26!$B$8:$E$635,4,FALSE)</f>
        <v>178862.17513798774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VLOOKUP(E429,IN_04_26!$B$8:$E$635,4,FALSE)</f>
        <v>186876.72823562595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VLOOKUP(E430,IN_04_26!$B$8:$E$635,4,FALSE)</f>
        <v>302697.69255035854</v>
      </c>
      <c r="G430" s="293"/>
      <c r="H430" s="295" t="s">
        <v>2</v>
      </c>
    </row>
    <row r="431" spans="1:8" ht="18" customHeight="1" x14ac:dyDescent="0.25">
      <c r="A431" s="318" t="s">
        <v>470</v>
      </c>
      <c r="B431" s="318"/>
      <c r="C431" s="318"/>
      <c r="D431" s="318"/>
      <c r="E431" s="317"/>
      <c r="F431" s="317"/>
      <c r="G431" s="317"/>
      <c r="H431" s="317"/>
    </row>
    <row r="432" spans="1:8" ht="15" customHeight="1" x14ac:dyDescent="0.25">
      <c r="A432" s="286"/>
      <c r="B432" s="317" t="s">
        <v>469</v>
      </c>
      <c r="C432" s="317"/>
      <c r="D432" s="317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VLOOKUP(E433,IN_04_26!$B$8:$E$635,4,FALSE)</f>
        <v>3334.8502562103213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VLOOKUP(E434,IN_04_26!$B$8:$E$635,4,FALSE)</f>
        <v>12904.243092430306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VLOOKUP(E435,IN_04_26!$B$8:$E$635,4,FALSE)</f>
        <v>21555.894059821523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VLOOKUP(E436,IN_04_26!$B$8:$E$635,4,FALSE)</f>
        <v>31302.650736579366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VLOOKUP(E437,IN_04_26!$B$8:$E$635,4,FALSE)</f>
        <v>49746.752485065044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VLOOKUP(E438,IN_04_26!$B$8:$E$635,4,FALSE)</f>
        <v>49057.482149386204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VLOOKUP(E439,IN_04_26!$B$8:$E$635,4,FALSE)</f>
        <v>72315.115334017493</v>
      </c>
      <c r="G439" s="293"/>
      <c r="H439" s="295" t="s">
        <v>4</v>
      </c>
    </row>
    <row r="440" spans="1:8" ht="15" customHeight="1" x14ac:dyDescent="0.25">
      <c r="A440" s="286"/>
      <c r="B440" s="317" t="s">
        <v>461</v>
      </c>
      <c r="C440" s="317"/>
      <c r="D440" s="317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VLOOKUP(E441,IN_04_26!$B$8:$E$635,4,FALSE)</f>
        <v>23988.151777538744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VLOOKUP(E442,IN_04_26!$B$8:$E$635,4,FALSE)</f>
        <v>36113.163121534628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VLOOKUP(E443,IN_04_26!$B$8:$E$635,4,FALSE)</f>
        <v>112205.37421713483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VLOOKUP(E444,IN_04_26!$B$8:$E$635,4,FALSE)</f>
        <v>24199.456322304984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VLOOKUP(E445,IN_04_26!$B$8:$E$635,4,FALSE)</f>
        <v>23054.036116367224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VLOOKUP(E446,IN_04_26!$B$8:$E$635,4,FALSE)</f>
        <v>7306.8972039407099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VLOOKUP(E447,IN_04_26!$B$8:$E$635,4,FALSE)</f>
        <v>10171.334208295537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VLOOKUP(E448,IN_04_26!$B$8:$E$635,4,FALSE)</f>
        <v>9693.3408102740723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VLOOKUP(E449,IN_04_26!$B$8:$E$635,4,FALSE)</f>
        <v>13919.011112391883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VLOOKUP(E450,IN_04_26!$B$8:$E$635,4,FALSE)</f>
        <v>67975.927109497628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VLOOKUP(E451,IN_04_26!$B$8:$E$635,4,FALSE)</f>
        <v>74206.844003799561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VLOOKUP(E452,IN_04_26!$B$8:$E$635,4,FALSE)</f>
        <v>124411.64995185594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VLOOKUP(E453,IN_04_26!$B$8:$E$635,4,FALSE)</f>
        <v>151358.96737628884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VLOOKUP(E454,IN_04_26!$B$8:$E$635,4,FALSE)</f>
        <v>187616.67027968165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VLOOKUP(E455,IN_04_26!$B$8:$E$635,4,FALSE)</f>
        <v>306308.787576098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VLOOKUP(E456,IN_04_26!$B$8:$E$635,4,FALSE)</f>
        <v>2240.9161924534305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VLOOKUP(E457,IN_04_26!$B$8:$E$635,4,FALSE)</f>
        <v>3439.3611937505552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VLOOKUP(E458,IN_04_26!$B$8:$E$635,4,FALSE)</f>
        <v>1764.0980285140486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VLOOKUP(E459,IN_04_26!$B$8:$E$635,4,FALSE)</f>
        <v>2340.9934945064006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VLOOKUP(E460,IN_04_26!$B$8:$E$635,4,FALSE)</f>
        <v>1646.9197830298788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VLOOKUP(E461,IN_04_26!$B$8:$E$635,4,FALSE)</f>
        <v>387.79034721256011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VLOOKUP(E462,IN_04_26!$B$8:$E$635,4,FALSE)</f>
        <v>597.84044171534538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VLOOKUP(E463,IN_04_26!$B$8:$E$635,4,FALSE)</f>
        <v>1029.756685110664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VLOOKUP(E464,IN_04_26!$B$8:$E$635,4,FALSE)</f>
        <v>1365.7438452144975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VLOOKUP(E465,IN_04_26!$B$8:$E$635,4,FALSE)</f>
        <v>16318.03056932314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VLOOKUP(E466,IN_04_26!$B$8:$E$635,4,FALSE)</f>
        <v>335.53477746118426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VLOOKUP(E467,IN_04_26!$B$8:$E$635,4,FALSE)</f>
        <v>453.51745602447022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VLOOKUP(E468,IN_04_26!$B$8:$E$635,4,FALSE)</f>
        <v>7873.3510687770267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VLOOKUP(E469,IN_04_26!$B$8:$E$635,4,FALSE)</f>
        <v>1586.6268050688489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VLOOKUP(E470,IN_04_26!$B$8:$E$635,4,FALSE)</f>
        <v>2531.7266249887552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VLOOKUP(E471,IN_04_26!$B$8:$E$635,4,FALSE)</f>
        <v>2825.1197461199877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VLOOKUP(E472,IN_04_26!$B$8:$E$635,4,FALSE)</f>
        <v>756.69335117739604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VLOOKUP(E473,IN_04_26!$B$8:$E$635,4,FALSE)</f>
        <v>1158.5707351302949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VLOOKUP(E474,IN_04_26!$B$8:$E$635,4,FALSE)</f>
        <v>7777.45867979382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VLOOKUP(E475,IN_04_26!$B$8:$E$635,4,FALSE)</f>
        <v>9954.315581274479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VLOOKUP(E476,IN_04_26!$B$8:$E$635,4,FALSE)</f>
        <v>16703.18481505302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VLOOKUP(E477,IN_04_26!$B$8:$E$635,4,FALSE)</f>
        <v>5982.415097763941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VLOOKUP(E478,IN_04_26!$B$8:$E$635,4,FALSE)</f>
        <v>10515.011523115925</v>
      </c>
      <c r="G478" s="293"/>
      <c r="H478" s="295" t="s">
        <v>2</v>
      </c>
    </row>
    <row r="479" spans="1:8" ht="15" customHeight="1" x14ac:dyDescent="0.25">
      <c r="A479" s="286"/>
      <c r="B479" s="317" t="s">
        <v>406</v>
      </c>
      <c r="C479" s="317"/>
      <c r="D479" s="317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VLOOKUP(E480,IN_04_26!$B$8:$E$635,4,FALSE)</f>
        <v>546370.58784733643</v>
      </c>
      <c r="G480" s="293"/>
      <c r="H480" s="295" t="s">
        <v>2</v>
      </c>
    </row>
    <row r="481" spans="1:8" ht="18" customHeight="1" x14ac:dyDescent="0.25">
      <c r="A481" s="318" t="s">
        <v>404</v>
      </c>
      <c r="B481" s="318"/>
      <c r="C481" s="318"/>
      <c r="D481" s="318"/>
      <c r="E481" s="317"/>
      <c r="F481" s="317"/>
      <c r="G481" s="317"/>
      <c r="H481" s="317"/>
    </row>
    <row r="482" spans="1:8" ht="15" customHeight="1" x14ac:dyDescent="0.25">
      <c r="A482" s="286"/>
      <c r="B482" s="317" t="s">
        <v>403</v>
      </c>
      <c r="C482" s="317"/>
      <c r="D482" s="317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VLOOKUP(E483,IN_04_26!$B$8:$E$635,4,FALSE)</f>
        <v>39441.450622681688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VLOOKUP(E484,IN_04_26!$B$8:$E$635,4,FALSE)</f>
        <v>554237.30930533423</v>
      </c>
      <c r="G484" s="293"/>
      <c r="H484" s="295" t="s">
        <v>4</v>
      </c>
    </row>
    <row r="485" spans="1:8" ht="15" customHeight="1" x14ac:dyDescent="0.25">
      <c r="A485" s="286"/>
      <c r="B485" s="317" t="s">
        <v>400</v>
      </c>
      <c r="C485" s="317"/>
      <c r="D485" s="317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VLOOKUP(E486,IN_04_26!$B$8:$E$635,4,FALSE)</f>
        <v>233238.99031799968</v>
      </c>
      <c r="G486" s="293"/>
      <c r="H486" s="295" t="s">
        <v>2</v>
      </c>
    </row>
    <row r="487" spans="1:8" ht="18" customHeight="1" x14ac:dyDescent="0.25">
      <c r="A487" s="318" t="s">
        <v>398</v>
      </c>
      <c r="B487" s="318"/>
      <c r="C487" s="318"/>
      <c r="D487" s="318"/>
      <c r="E487" s="317"/>
      <c r="F487" s="317"/>
      <c r="G487" s="317"/>
      <c r="H487" s="317"/>
    </row>
    <row r="488" spans="1:8" ht="26.25" customHeight="1" x14ac:dyDescent="0.25">
      <c r="A488" s="286"/>
      <c r="B488" s="317" t="s">
        <v>397</v>
      </c>
      <c r="C488" s="317"/>
      <c r="D488" s="317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VLOOKUP(E489,IN_04_26!$B$8:$E$635,4,FALSE)</f>
        <v>20632.041036742008</v>
      </c>
      <c r="G489" s="293"/>
      <c r="H489" s="295" t="s">
        <v>2</v>
      </c>
    </row>
    <row r="490" spans="1:8" ht="15" customHeight="1" x14ac:dyDescent="0.25">
      <c r="A490" s="286"/>
      <c r="B490" s="317" t="s">
        <v>395</v>
      </c>
      <c r="C490" s="317"/>
      <c r="D490" s="317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VLOOKUP(E491,IN_04_26!$B$8:$E$635,4,FALSE)</f>
        <v>3659833.7365742112</v>
      </c>
      <c r="G491" s="293"/>
      <c r="H491" s="295" t="s">
        <v>2</v>
      </c>
    </row>
    <row r="492" spans="1:8" ht="26.25" customHeight="1" x14ac:dyDescent="0.25">
      <c r="A492" s="286"/>
      <c r="B492" s="317" t="s">
        <v>2013</v>
      </c>
      <c r="C492" s="317"/>
      <c r="D492" s="317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VLOOKUP(E493,IN_04_26!$B$8:$E$635,4,FALSE)</f>
        <v>76396.254426678075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VLOOKUP(E494,IN_04_26!$B$8:$E$635,4,FALSE)</f>
        <v>7538.5151395338844</v>
      </c>
      <c r="G494" s="293"/>
      <c r="H494" s="295" t="s">
        <v>4</v>
      </c>
    </row>
    <row r="495" spans="1:8" ht="26.25" customHeight="1" x14ac:dyDescent="0.25">
      <c r="A495" s="286"/>
      <c r="B495" s="317" t="s">
        <v>391</v>
      </c>
      <c r="C495" s="317"/>
      <c r="D495" s="317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VLOOKUP(E496,IN_04_26!$B$8:$E$635,4,FALSE)</f>
        <v>559370.08693611866</v>
      </c>
      <c r="G496" s="293"/>
      <c r="H496" s="295" t="s">
        <v>2</v>
      </c>
    </row>
    <row r="497" spans="1:8" ht="26.25" customHeight="1" x14ac:dyDescent="0.25">
      <c r="A497" s="286"/>
      <c r="B497" s="317" t="s">
        <v>389</v>
      </c>
      <c r="C497" s="317"/>
      <c r="D497" s="317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VLOOKUP(E498,IN_04_26!$B$8:$E$635,4,FALSE)</f>
        <v>3637153.3218211657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VLOOKUP(E499,IN_04_26!$B$8:$E$635,4,FALSE)</f>
        <v>3127760.9318166068</v>
      </c>
      <c r="G499" s="293"/>
      <c r="H499" s="295" t="s">
        <v>2</v>
      </c>
    </row>
    <row r="500" spans="1:8" ht="15" customHeight="1" x14ac:dyDescent="0.25">
      <c r="A500" s="286"/>
      <c r="B500" s="317" t="s">
        <v>386</v>
      </c>
      <c r="C500" s="317"/>
      <c r="D500" s="317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VLOOKUP(E501,IN_04_26!$B$8:$E$635,4,FALSE)</f>
        <v>23179.861314173646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VLOOKUP(E502,IN_04_26!$B$8:$E$635,4,FALSE)</f>
        <v>72969.684704428641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VLOOKUP(E503,IN_04_26!$B$8:$E$635,4,FALSE)</f>
        <v>36265.801107740866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VLOOKUP(E504,IN_04_26!$B$8:$E$635,4,FALSE)</f>
        <v>39692.91831442211</v>
      </c>
      <c r="G504" s="293"/>
      <c r="H504" s="295" t="s">
        <v>2</v>
      </c>
    </row>
    <row r="505" spans="1:8" ht="15" customHeight="1" x14ac:dyDescent="0.25">
      <c r="A505" s="286"/>
      <c r="B505" s="317" t="s">
        <v>381</v>
      </c>
      <c r="C505" s="317"/>
      <c r="D505" s="317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VLOOKUP(E506,IN_04_26!$B$8:$E$635,4,FALSE)</f>
        <v>885566.72784411593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VLOOKUP(E507,IN_04_26!$B$8:$E$635,4,FALSE)</f>
        <v>917027.35767521209</v>
      </c>
      <c r="G507" s="293"/>
      <c r="H507" s="295" t="s">
        <v>2</v>
      </c>
    </row>
    <row r="508" spans="1:8" ht="15" customHeight="1" x14ac:dyDescent="0.25">
      <c r="A508" s="286"/>
      <c r="B508" s="317" t="s">
        <v>378</v>
      </c>
      <c r="C508" s="317"/>
      <c r="D508" s="317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VLOOKUP(E509,IN_04_26!$B$8:$E$635,4,FALSE)</f>
        <v>157407.4088939667</v>
      </c>
      <c r="G509" s="293"/>
      <c r="H509" s="295" t="s">
        <v>2</v>
      </c>
    </row>
    <row r="510" spans="1:8" ht="15" customHeight="1" x14ac:dyDescent="0.25">
      <c r="A510" s="286"/>
      <c r="B510" s="317" t="s">
        <v>376</v>
      </c>
      <c r="C510" s="317"/>
      <c r="D510" s="317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VLOOKUP(E511,IN_04_26!$B$8:$E$635,4,FALSE)</f>
        <v>355963.80747331824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VLOOKUP(E512,IN_04_26!$B$8:$E$635,4,FALSE)</f>
        <v>30748.217498867372</v>
      </c>
      <c r="G512" s="293"/>
      <c r="H512" s="295" t="s">
        <v>2</v>
      </c>
    </row>
    <row r="513" spans="1:8" ht="26.25" customHeight="1" x14ac:dyDescent="0.25">
      <c r="A513" s="286"/>
      <c r="B513" s="317" t="s">
        <v>374</v>
      </c>
      <c r="C513" s="317"/>
      <c r="D513" s="317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VLOOKUP(E514,IN_04_26!$B$8:$E$635,4,FALSE)</f>
        <v>27583.570741167663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VLOOKUP(E515,IN_04_26!$B$8:$E$635,4,FALSE)</f>
        <v>64677.396395993252</v>
      </c>
      <c r="G515" s="293"/>
      <c r="H515" s="295" t="s">
        <v>2</v>
      </c>
    </row>
    <row r="516" spans="1:8" ht="26.25" customHeight="1" x14ac:dyDescent="0.25">
      <c r="A516" s="286"/>
      <c r="B516" s="317" t="s">
        <v>370</v>
      </c>
      <c r="C516" s="317"/>
      <c r="D516" s="317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VLOOKUP(E517,IN_04_26!$B$8:$E$635,4,FALSE)</f>
        <v>86961.348901620746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VLOOKUP(E518,IN_04_26!$B$8:$E$635,4,FALSE)</f>
        <v>183966.50228475174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VLOOKUP(E519,IN_04_26!$B$8:$E$635,4,FALSE)</f>
        <v>2419.5698568950547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VLOOKUP(E520,IN_04_26!$B$8:$E$635,4,FALSE)</f>
        <v>17712.491736328055</v>
      </c>
      <c r="G520" s="293"/>
      <c r="H520" s="295" t="s">
        <v>2</v>
      </c>
    </row>
    <row r="521" spans="1:8" ht="15" customHeight="1" x14ac:dyDescent="0.25">
      <c r="A521" s="286"/>
      <c r="B521" s="317" t="s">
        <v>365</v>
      </c>
      <c r="C521" s="317"/>
      <c r="D521" s="317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VLOOKUP(E522,IN_04_26!$B$8:$E$635,4,FALSE)</f>
        <v>66755.919828394399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VLOOKUP(E523,IN_04_26!$B$8:$E$635,4,FALSE)</f>
        <v>42816.683365813471</v>
      </c>
      <c r="G523" s="293"/>
      <c r="H523" s="295" t="s">
        <v>2</v>
      </c>
    </row>
    <row r="524" spans="1:8" ht="15" customHeight="1" x14ac:dyDescent="0.25">
      <c r="A524" s="286"/>
      <c r="B524" s="317" t="s">
        <v>362</v>
      </c>
      <c r="C524" s="317"/>
      <c r="D524" s="317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VLOOKUP(E525,IN_04_26!$B$8:$E$635,4,FALSE)</f>
        <v>160398.88302646583</v>
      </c>
      <c r="G525" s="293"/>
      <c r="H525" s="295" t="s">
        <v>2</v>
      </c>
    </row>
    <row r="526" spans="1:8" ht="15" customHeight="1" x14ac:dyDescent="0.25">
      <c r="A526" s="286"/>
      <c r="B526" s="317" t="s">
        <v>360</v>
      </c>
      <c r="C526" s="317"/>
      <c r="D526" s="317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VLOOKUP(E527,IN_04_26!$B$8:$E$635,4,FALSE)</f>
        <v>28626249.732861586</v>
      </c>
      <c r="G527" s="293"/>
      <c r="H527" s="295" t="s">
        <v>2</v>
      </c>
    </row>
    <row r="528" spans="1:8" ht="26.25" customHeight="1" x14ac:dyDescent="0.25">
      <c r="A528" s="318" t="s">
        <v>358</v>
      </c>
      <c r="B528" s="318"/>
      <c r="C528" s="318"/>
      <c r="D528" s="318"/>
      <c r="E528" s="317"/>
      <c r="F528" s="317"/>
      <c r="G528" s="317"/>
      <c r="H528" s="317"/>
    </row>
    <row r="529" spans="1:8" ht="15" customHeight="1" x14ac:dyDescent="0.25">
      <c r="A529" s="286"/>
      <c r="B529" s="317" t="s">
        <v>357</v>
      </c>
      <c r="C529" s="317"/>
      <c r="D529" s="317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VLOOKUP(E530,IN_04_26!$B$8:$E$635,4,FALSE)</f>
        <v>24802.773421188842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VLOOKUP(E531,IN_04_26!$B$8:$E$635,4,FALSE)</f>
        <v>25525.184297534168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VLOOKUP(E532,IN_04_26!$B$8:$E$635,4,FALSE)</f>
        <v>73052.551816209016</v>
      </c>
      <c r="G532" s="293"/>
      <c r="H532" s="295" t="s">
        <v>2</v>
      </c>
    </row>
    <row r="533" spans="1:8" ht="26.25" customHeight="1" x14ac:dyDescent="0.25">
      <c r="A533" s="286"/>
      <c r="B533" s="317" t="s">
        <v>353</v>
      </c>
      <c r="C533" s="317"/>
      <c r="D533" s="317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VLOOKUP(E534,IN_04_26!$B$8:$E$635,4,FALSE)</f>
        <v>52916.126629830411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VLOOKUP(E535,IN_04_26!$B$8:$E$635,4,FALSE)</f>
        <v>46966.201197876791</v>
      </c>
      <c r="G535" s="293"/>
      <c r="H535" s="295" t="s">
        <v>2</v>
      </c>
    </row>
    <row r="536" spans="1:8" ht="26.25" customHeight="1" x14ac:dyDescent="0.25">
      <c r="A536" s="286"/>
      <c r="B536" s="317" t="s">
        <v>350</v>
      </c>
      <c r="C536" s="317"/>
      <c r="D536" s="317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VLOOKUP(E537,IN_04_26!$B$8:$E$635,4,FALSE)</f>
        <v>2777.0170507856078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VLOOKUP(E538,IN_04_26!$B$8:$E$635,4,FALSE)</f>
        <v>11837.936118358537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VLOOKUP(E539,IN_04_26!$B$8:$E$635,4,FALSE)</f>
        <v>18587.99830789131</v>
      </c>
      <c r="G539" s="293"/>
      <c r="H539" s="295" t="s">
        <v>4</v>
      </c>
    </row>
    <row r="540" spans="1:8" ht="26.25" customHeight="1" x14ac:dyDescent="0.25">
      <c r="A540" s="318" t="s">
        <v>346</v>
      </c>
      <c r="B540" s="318"/>
      <c r="C540" s="318"/>
      <c r="D540" s="318"/>
      <c r="E540" s="317"/>
      <c r="F540" s="317"/>
      <c r="G540" s="317"/>
      <c r="H540" s="317"/>
    </row>
    <row r="541" spans="1:8" ht="15" customHeight="1" x14ac:dyDescent="0.25">
      <c r="A541" s="286"/>
      <c r="B541" s="317" t="s">
        <v>345</v>
      </c>
      <c r="C541" s="317"/>
      <c r="D541" s="317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VLOOKUP(E542,IN_04_26!$B$8:$E$635,4,FALSE)</f>
        <v>18581.195257481497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VLOOKUP(E543,IN_04_26!$B$8:$E$635,4,FALSE)</f>
        <v>22463.960484133782</v>
      </c>
      <c r="G543" s="293"/>
      <c r="H543" s="295" t="s">
        <v>3</v>
      </c>
    </row>
    <row r="544" spans="1:8" ht="15" customHeight="1" x14ac:dyDescent="0.25">
      <c r="A544" s="286"/>
      <c r="B544" s="317" t="s">
        <v>342</v>
      </c>
      <c r="C544" s="317"/>
      <c r="D544" s="317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VLOOKUP(E545,IN_04_26!$B$8:$E$635,4,FALSE)</f>
        <v>73686.00503236198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VLOOKUP(E546,IN_04_26!$B$8:$E$635,4,FALSE)</f>
        <v>85118.308773497978</v>
      </c>
      <c r="G546" s="293"/>
      <c r="H546" s="295" t="s">
        <v>1</v>
      </c>
    </row>
    <row r="547" spans="1:8" ht="26.25" customHeight="1" x14ac:dyDescent="0.25">
      <c r="A547" s="286"/>
      <c r="B547" s="317" t="s">
        <v>340</v>
      </c>
      <c r="C547" s="317"/>
      <c r="D547" s="317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VLOOKUP(E548,IN_04_26!$B$8:$E$635,4,FALSE)</f>
        <v>138594.26841720272</v>
      </c>
      <c r="G548" s="293"/>
      <c r="H548" s="295" t="s">
        <v>2</v>
      </c>
    </row>
    <row r="549" spans="1:8" ht="15" customHeight="1" x14ac:dyDescent="0.25">
      <c r="A549" s="286"/>
      <c r="B549" s="317" t="s">
        <v>338</v>
      </c>
      <c r="C549" s="317"/>
      <c r="D549" s="317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VLOOKUP(E550,IN_04_26!$B$8:$E$635,4,FALSE)</f>
        <v>224.57378808646848</v>
      </c>
      <c r="G550" s="293"/>
      <c r="H550" s="295" t="s">
        <v>336</v>
      </c>
    </row>
    <row r="551" spans="1:8" ht="26.25" customHeight="1" x14ac:dyDescent="0.25">
      <c r="A551" s="286"/>
      <c r="B551" s="317" t="s">
        <v>335</v>
      </c>
      <c r="C551" s="317"/>
      <c r="D551" s="317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VLOOKUP(E552,IN_04_26!$B$8:$E$635,4,FALSE)</f>
        <v>5955878.933666815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VLOOKUP(E553,IN_04_26!$B$8:$E$635,4,FALSE)</f>
        <v>4638122.8440087913</v>
      </c>
      <c r="G553" s="293"/>
      <c r="H553" s="295" t="s">
        <v>311</v>
      </c>
    </row>
    <row r="554" spans="1:8" ht="15" customHeight="1" x14ac:dyDescent="0.25">
      <c r="A554" s="286"/>
      <c r="B554" s="317" t="s">
        <v>332</v>
      </c>
      <c r="C554" s="317"/>
      <c r="D554" s="317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VLOOKUP(E555,IN_04_26!$B$8:$E$635,4,FALSE)</f>
        <v>6282204.1568198549</v>
      </c>
      <c r="G555" s="293"/>
      <c r="H555" s="295" t="s">
        <v>311</v>
      </c>
    </row>
    <row r="556" spans="1:8" ht="15" customHeight="1" x14ac:dyDescent="0.25">
      <c r="A556" s="286"/>
      <c r="B556" s="317" t="s">
        <v>330</v>
      </c>
      <c r="C556" s="317"/>
      <c r="D556" s="317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VLOOKUP(E557,IN_04_26!$B$8:$E$635,4,FALSE)</f>
        <v>1513683.7193938675</v>
      </c>
      <c r="G557" s="293"/>
      <c r="H557" s="295" t="s">
        <v>3</v>
      </c>
    </row>
    <row r="558" spans="1:8" ht="15" customHeight="1" x14ac:dyDescent="0.25">
      <c r="A558" s="286"/>
      <c r="B558" s="317" t="s">
        <v>328</v>
      </c>
      <c r="C558" s="317"/>
      <c r="D558" s="317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VLOOKUP(E559,IN_04_26!$B$8:$E$635,4,FALSE)</f>
        <v>13560022.409531904</v>
      </c>
      <c r="G559" s="293"/>
      <c r="H559" s="295" t="s">
        <v>2</v>
      </c>
    </row>
    <row r="560" spans="1:8" ht="15" customHeight="1" x14ac:dyDescent="0.25">
      <c r="A560" s="286"/>
      <c r="B560" s="317" t="s">
        <v>326</v>
      </c>
      <c r="C560" s="317"/>
      <c r="D560" s="317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VLOOKUP(E561,IN_04_26!$B$8:$E$635,4,FALSE)</f>
        <v>928652.679192462</v>
      </c>
      <c r="G561" s="293"/>
      <c r="H561" s="295" t="s">
        <v>2</v>
      </c>
    </row>
    <row r="562" spans="1:8" ht="26.25" customHeight="1" x14ac:dyDescent="0.25">
      <c r="A562" s="286"/>
      <c r="B562" s="317" t="s">
        <v>324</v>
      </c>
      <c r="C562" s="317"/>
      <c r="D562" s="317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VLOOKUP(E563,IN_04_26!$B$8:$E$635,4,FALSE)</f>
        <v>2326576.8617618014</v>
      </c>
      <c r="G563" s="293"/>
      <c r="H563" s="295" t="s">
        <v>311</v>
      </c>
    </row>
    <row r="564" spans="1:8" ht="26.25" customHeight="1" x14ac:dyDescent="0.25">
      <c r="A564" s="286"/>
      <c r="B564" s="317" t="s">
        <v>322</v>
      </c>
      <c r="C564" s="317"/>
      <c r="D564" s="317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VLOOKUP(E565,IN_04_26!$B$8:$E$635,4,FALSE)</f>
        <v>750823.6942286049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VLOOKUP(E566,IN_04_26!$B$8:$E$635,4,FALSE)</f>
        <v>1029437.8788574497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VLOOKUP(E567,IN_04_26!$B$8:$E$635,4,FALSE)</f>
        <v>1214158.1366982695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VLOOKUP(E568,IN_04_26!$B$8:$E$635,4,FALSE)</f>
        <v>311407.75575728057</v>
      </c>
      <c r="G568" s="293"/>
      <c r="H568" s="295" t="s">
        <v>2</v>
      </c>
    </row>
    <row r="569" spans="1:8" ht="15" customHeight="1" x14ac:dyDescent="0.25">
      <c r="A569" s="286"/>
      <c r="B569" s="317" t="s">
        <v>317</v>
      </c>
      <c r="C569" s="317"/>
      <c r="D569" s="317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VLOOKUP(E570,IN_04_26!$B$8:$E$635,4,FALSE)</f>
        <v>4246938.7952713482</v>
      </c>
      <c r="G570" s="293"/>
      <c r="H570" s="295" t="s">
        <v>4</v>
      </c>
    </row>
    <row r="571" spans="1:8" ht="15" customHeight="1" x14ac:dyDescent="0.25">
      <c r="A571" s="286"/>
      <c r="B571" s="317" t="s">
        <v>315</v>
      </c>
      <c r="C571" s="317"/>
      <c r="D571" s="317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VLOOKUP(E572,IN_04_26!$B$8:$E$635,4,FALSE)</f>
        <v>4952.078118127205</v>
      </c>
      <c r="G572" s="293"/>
      <c r="H572" s="295" t="s">
        <v>3</v>
      </c>
    </row>
    <row r="573" spans="1:8" ht="15" customHeight="1" x14ac:dyDescent="0.25">
      <c r="A573" s="286"/>
      <c r="B573" s="317" t="s">
        <v>313</v>
      </c>
      <c r="C573" s="317"/>
      <c r="D573" s="317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VLOOKUP(E574,IN_04_26!$B$8:$E$635,4,FALSE)</f>
        <v>5505735.3076244621</v>
      </c>
      <c r="G574" s="293"/>
      <c r="H574" s="295" t="s">
        <v>311</v>
      </c>
    </row>
    <row r="575" spans="1:8" ht="15" customHeight="1" x14ac:dyDescent="0.25">
      <c r="A575" s="286"/>
      <c r="B575" s="317" t="s">
        <v>2014</v>
      </c>
      <c r="C575" s="317"/>
      <c r="D575" s="317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VLOOKUP(E576,IN_04_26!$B$8:$E$635,4,FALSE)</f>
        <v>17938.16876491364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VLOOKUP(E577,IN_04_26!$B$8:$E$635,4,FALSE)</f>
        <v>4368.5780522327859</v>
      </c>
      <c r="G577" s="293"/>
      <c r="H577" s="295" t="s">
        <v>117</v>
      </c>
    </row>
    <row r="578" spans="1:8" ht="15" customHeight="1" x14ac:dyDescent="0.25">
      <c r="A578" s="286"/>
      <c r="B578" s="317" t="s">
        <v>308</v>
      </c>
      <c r="C578" s="317"/>
      <c r="D578" s="317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VLOOKUP(E579,IN_04_26!$B$8:$E$635,4,FALSE)</f>
        <v>39082922.576022476</v>
      </c>
      <c r="G579" s="293"/>
      <c r="H579" s="295" t="s">
        <v>2</v>
      </c>
    </row>
    <row r="580" spans="1:8" ht="15" customHeight="1" x14ac:dyDescent="0.25">
      <c r="A580" s="286"/>
      <c r="B580" s="317" t="s">
        <v>306</v>
      </c>
      <c r="C580" s="317"/>
      <c r="D580" s="317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VLOOKUP(E581,IN_04_26!$B$8:$E$635,4,FALSE)</f>
        <v>208517.31222510739</v>
      </c>
      <c r="G581" s="293"/>
      <c r="H581" s="295" t="s">
        <v>2</v>
      </c>
    </row>
    <row r="582" spans="1:8" ht="18" customHeight="1" x14ac:dyDescent="0.25">
      <c r="A582" s="318" t="s">
        <v>304</v>
      </c>
      <c r="B582" s="318"/>
      <c r="C582" s="318"/>
      <c r="D582" s="318"/>
      <c r="E582" s="317"/>
      <c r="F582" s="317"/>
      <c r="G582" s="317"/>
      <c r="H582" s="317"/>
    </row>
    <row r="583" spans="1:8" ht="26.25" customHeight="1" x14ac:dyDescent="0.25">
      <c r="A583" s="286"/>
      <c r="B583" s="317" t="s">
        <v>2015</v>
      </c>
      <c r="C583" s="317"/>
      <c r="D583" s="317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VLOOKUP(E584,IN_04_26!$B$8:$E$635,4,FALSE)</f>
        <v>133376.20242063198</v>
      </c>
      <c r="G584" s="293"/>
      <c r="H584" s="295" t="s">
        <v>2</v>
      </c>
    </row>
    <row r="585" spans="1:8" ht="15" customHeight="1" x14ac:dyDescent="0.25">
      <c r="A585" s="286"/>
      <c r="B585" s="317" t="s">
        <v>302</v>
      </c>
      <c r="C585" s="317"/>
      <c r="D585" s="317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VLOOKUP(E586,IN_04_26!$B$8:$E$635,4,FALSE)</f>
        <v>11978.093008815929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VLOOKUP(E587,IN_04_26!$B$8:$E$635,4,FALSE)</f>
        <v>11746.829158783363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VLOOKUP(E588,IN_04_26!$B$8:$E$635,4,FALSE)</f>
        <v>15563.554118475793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VLOOKUP(E589,IN_04_26!$B$8:$E$635,4,FALSE)</f>
        <v>17529.098875663221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VLOOKUP(E590,IN_04_26!$B$8:$E$635,4,FALSE)</f>
        <v>3573.0650059537952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VLOOKUP(E591,IN_04_26!$B$8:$E$635,4,FALSE)</f>
        <v>3042.0452338710888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VLOOKUP(E592,IN_04_26!$B$8:$E$635,4,FALSE)</f>
        <v>2498.4160788180025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VLOOKUP(E593,IN_04_26!$B$8:$E$635,4,FALSE)</f>
        <v>2595.2267797774948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VLOOKUP(E594,IN_04_26!$B$8:$E$635,4,FALSE)</f>
        <v>5699.7710800507321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VLOOKUP(E595,IN_04_26!$B$8:$E$635,4,FALSE)</f>
        <v>1799.2026296370743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VLOOKUP(E596,IN_04_26!$B$8:$E$635,4,FALSE)</f>
        <v>4066.7487988446405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VLOOKUP(E597,IN_04_26!$B$8:$E$635,4,FALSE)</f>
        <v>3914.0906529043859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VLOOKUP(E598,IN_04_26!$B$8:$E$635,4,FALSE)</f>
        <v>4644.4571982837542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VLOOKUP(E599,IN_04_26!$B$8:$E$635,4,FALSE)</f>
        <v>11970.628478075098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VLOOKUP(E600,IN_04_26!$B$8:$E$635,4,FALSE)</f>
        <v>10952.382369858498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VLOOKUP(E601,IN_04_26!$B$8:$E$635,4,FALSE)</f>
        <v>13479.65299193075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VLOOKUP(E602,IN_04_26!$B$8:$E$635,4,FALSE)</f>
        <v>14063.998842168177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VLOOKUP(E603,IN_04_26!$B$8:$E$635,4,FALSE)</f>
        <v>22665.609123218321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VLOOKUP(E604,IN_04_26!$B$8:$E$635,4,FALSE)</f>
        <v>333.3641168171614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VLOOKUP(E605,IN_04_26!$B$8:$E$635,4,FALSE)</f>
        <v>989.0102433653567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VLOOKUP(E606,IN_04_26!$B$8:$E$635,4,FALSE)</f>
        <v>6622.6787535862686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VLOOKUP(E607,IN_04_26!$B$8:$E$635,4,FALSE)</f>
        <v>659334.40232558211</v>
      </c>
      <c r="G607" s="293"/>
      <c r="H607" s="295" t="s">
        <v>4</v>
      </c>
    </row>
    <row r="608" spans="1:8" ht="15" customHeight="1" x14ac:dyDescent="0.25">
      <c r="A608" s="286"/>
      <c r="B608" s="317" t="s">
        <v>279</v>
      </c>
      <c r="C608" s="317"/>
      <c r="D608" s="317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VLOOKUP(E609,IN_04_26!$B$8:$E$635,4,FALSE)</f>
        <v>26072.796609845718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VLOOKUP(E610,IN_04_26!$B$8:$E$635,4,FALSE)</f>
        <v>19645.894963461316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VLOOKUP(E611,IN_04_26!$B$8:$E$635,4,FALSE)</f>
        <v>8610.3873677458669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VLOOKUP(E612,IN_04_26!$B$8:$E$635,4,FALSE)</f>
        <v>9765.5711003702036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VLOOKUP(E613,IN_04_26!$B$8:$E$635,4,FALSE)</f>
        <v>26181.78117875124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VLOOKUP(E614,IN_04_26!$B$8:$E$635,4,FALSE)</f>
        <v>121057.39635120679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VLOOKUP(E615,IN_04_26!$B$8:$E$635,4,FALSE)</f>
        <v>149507.37301147118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VLOOKUP(E616,IN_04_26!$B$8:$E$635,4,FALSE)</f>
        <v>10144.588920769549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VLOOKUP(E617,IN_04_26!$B$8:$E$635,4,FALSE)</f>
        <v>27487.519800681308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VLOOKUP(E618,IN_04_26!$B$8:$E$635,4,FALSE)</f>
        <v>16456.005818645743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VLOOKUP(E619,IN_04_26!$B$8:$E$635,4,FALSE)</f>
        <v>15293.948421322515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VLOOKUP(E620,IN_04_26!$B$8:$E$635,4,FALSE)</f>
        <v>5715.0215157816046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VLOOKUP(E621,IN_04_26!$B$8:$E$635,4,FALSE)</f>
        <v>2612.6859128265701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VLOOKUP(E622,IN_04_26!$B$8:$E$635,4,FALSE)</f>
        <v>33645.616316508815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VLOOKUP(E623,IN_04_26!$B$8:$E$635,4,FALSE)</f>
        <v>572.85127560160674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VLOOKUP(E624,IN_04_26!$B$8:$E$635,4,FALSE)</f>
        <v>3602.9282924326158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VLOOKUP(E625,IN_04_26!$B$8:$E$635,4,FALSE)</f>
        <v>73355.150415010416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VLOOKUP(E626,IN_04_26!$B$8:$E$635,4,FALSE)</f>
        <v>1529.3624653408106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VLOOKUP(E627,IN_04_26!$B$8:$E$635,4,FALSE)</f>
        <v>12634.962129803289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VLOOKUP(E628,IN_04_26!$B$8:$E$635,4,FALSE)</f>
        <v>43700.781295313594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VLOOKUP(E629,IN_04_26!$B$8:$E$635,4,FALSE)</f>
        <v>271.28995432706535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VLOOKUP(E630,IN_04_26!$B$8:$E$635,4,FALSE)</f>
        <v>321.39822146258581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VLOOKUP(E631,IN_04_26!$B$8:$E$635,4,FALSE)</f>
        <v>1273.3339579533324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VLOOKUP(E632,IN_04_26!$B$8:$E$635,4,FALSE)</f>
        <v>835.92859805129922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VLOOKUP(E633,IN_04_26!$B$8:$E$635,4,FALSE)</f>
        <v>2602.421721811289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VLOOKUP(E634,IN_04_26!$B$8:$E$635,4,FALSE)</f>
        <v>6071.0086157394489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VLOOKUP(E635,IN_04_26!$B$8:$E$635,4,FALSE)</f>
        <v>3425.370695757008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VLOOKUP(E636,IN_04_26!$B$8:$E$635,4,FALSE)</f>
        <v>4710.0121528758591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VLOOKUP(E637,IN_04_26!$B$8:$E$635,4,FALSE)</f>
        <v>7260.7158841497276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VLOOKUP(E638,IN_04_26!$B$8:$E$635,4,FALSE)</f>
        <v>14722.718783066435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VLOOKUP(E639,IN_04_26!$B$8:$E$635,4,FALSE)</f>
        <v>1222.5244504306697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VLOOKUP(E640,IN_04_26!$B$8:$E$635,4,FALSE)</f>
        <v>10806.04060675003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VLOOKUP(E641,IN_04_26!$B$8:$E$635,4,FALSE)</f>
        <v>11106.093176502141</v>
      </c>
      <c r="G641" s="293"/>
      <c r="H641" s="295" t="s">
        <v>2</v>
      </c>
    </row>
    <row r="642" spans="1:8" ht="15" customHeight="1" x14ac:dyDescent="0.25">
      <c r="A642" s="286"/>
      <c r="B642" s="317" t="s">
        <v>246</v>
      </c>
      <c r="C642" s="317"/>
      <c r="D642" s="317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VLOOKUP(E643,IN_04_26!$B$8:$E$635,4,FALSE)</f>
        <v>49226.96662761613</v>
      </c>
      <c r="G643" s="293"/>
      <c r="H643" s="295" t="s">
        <v>2</v>
      </c>
    </row>
    <row r="644" spans="1:8" ht="15" customHeight="1" x14ac:dyDescent="0.25">
      <c r="A644" s="286"/>
      <c r="B644" s="317" t="s">
        <v>244</v>
      </c>
      <c r="C644" s="317"/>
      <c r="D644" s="317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VLOOKUP(E645,IN_04_26!$B$8:$E$635,4,FALSE)</f>
        <v>150454.57857108678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VLOOKUP(E646,IN_04_26!$B$8:$E$635,4,FALSE)</f>
        <v>11716.386831474725</v>
      </c>
      <c r="G646" s="293"/>
      <c r="H646" s="295" t="s">
        <v>2</v>
      </c>
    </row>
    <row r="647" spans="1:8" ht="15" customHeight="1" x14ac:dyDescent="0.25">
      <c r="A647" s="286"/>
      <c r="B647" s="317" t="s">
        <v>242</v>
      </c>
      <c r="C647" s="317"/>
      <c r="D647" s="317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VLOOKUP(E648,IN_04_26!$B$8:$E$635,4,FALSE)</f>
        <v>171976.39237529185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VLOOKUP(E649,IN_04_26!$B$8:$E$635,4,FALSE)</f>
        <v>155997.08768476814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VLOOKUP(E650,IN_04_26!$B$8:$E$635,4,FALSE)</f>
        <v>126325.61713740257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VLOOKUP(E651,IN_04_26!$B$8:$E$635,4,FALSE)</f>
        <v>278898.26185303048</v>
      </c>
      <c r="G651" s="293"/>
      <c r="H651" s="295" t="s">
        <v>2</v>
      </c>
    </row>
    <row r="652" spans="1:8" ht="15" customHeight="1" x14ac:dyDescent="0.25">
      <c r="A652" s="286"/>
      <c r="B652" s="317" t="s">
        <v>237</v>
      </c>
      <c r="C652" s="317"/>
      <c r="D652" s="317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VLOOKUP(E653,IN_04_26!$B$8:$E$635,4,FALSE)</f>
        <v>97999.816641801648</v>
      </c>
      <c r="G653" s="293"/>
      <c r="H653" s="295" t="s">
        <v>2</v>
      </c>
    </row>
    <row r="654" spans="1:8" ht="15" customHeight="1" x14ac:dyDescent="0.25">
      <c r="A654" s="286"/>
      <c r="B654" s="317" t="s">
        <v>235</v>
      </c>
      <c r="C654" s="317"/>
      <c r="D654" s="317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VLOOKUP(E655,IN_04_26!$B$8:$E$635,4,FALSE)</f>
        <v>12836.315168182371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VLOOKUP(E656,IN_04_26!$B$8:$E$635,4,FALSE)</f>
        <v>13834.966731351937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VLOOKUP(E657,IN_04_26!$B$8:$E$635,4,FALSE)</f>
        <v>16242.219007079566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VLOOKUP(E658,IN_04_26!$B$8:$E$635,4,FALSE)</f>
        <v>19808.741242073687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VLOOKUP(E659,IN_04_26!$B$8:$E$635,4,FALSE)</f>
        <v>21885.870177909459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VLOOKUP(E660,IN_04_26!$B$8:$E$635,4,FALSE)</f>
        <v>13249.834102058503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VLOOKUP(E661,IN_04_26!$B$8:$E$635,4,FALSE)</f>
        <v>31623.820006017399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VLOOKUP(E662,IN_04_26!$B$8:$E$635,4,FALSE)</f>
        <v>10559.796904859539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VLOOKUP(E663,IN_04_26!$B$8:$E$635,4,FALSE)</f>
        <v>21837.092107585438</v>
      </c>
      <c r="G663" s="293"/>
      <c r="H663" s="295" t="s">
        <v>2</v>
      </c>
    </row>
    <row r="664" spans="1:8" ht="15" customHeight="1" x14ac:dyDescent="0.25">
      <c r="A664" s="286"/>
      <c r="B664" s="317" t="s">
        <v>225</v>
      </c>
      <c r="C664" s="317"/>
      <c r="D664" s="317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VLOOKUP(E665,IN_04_26!$B$8:$E$635,4,FALSE)</f>
        <v>130403.46794694509</v>
      </c>
      <c r="G665" s="293"/>
      <c r="H665" s="295" t="s">
        <v>2</v>
      </c>
    </row>
    <row r="666" spans="1:8" ht="15" customHeight="1" x14ac:dyDescent="0.25">
      <c r="A666" s="286"/>
      <c r="B666" s="317" t="s">
        <v>223</v>
      </c>
      <c r="C666" s="317"/>
      <c r="D666" s="317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VLOOKUP(E667,IN_04_26!$B$8:$E$635,4,FALSE)</f>
        <v>280345.79741981853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VLOOKUP(E668,IN_04_26!$B$8:$E$635,4,FALSE)</f>
        <v>536511.80177109782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VLOOKUP(E669,IN_04_26!$B$8:$E$635,4,FALSE)</f>
        <v>3120639.264523102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VLOOKUP(E670,IN_04_26!$B$8:$E$635,4,FALSE)</f>
        <v>3937512.4837659164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VLOOKUP(E671,IN_04_26!$B$8:$E$635,4,FALSE)</f>
        <v>4869.2949841051723</v>
      </c>
      <c r="G671" s="293"/>
      <c r="H671" s="295" t="s">
        <v>3</v>
      </c>
    </row>
    <row r="672" spans="1:8" ht="15" customHeight="1" x14ac:dyDescent="0.25">
      <c r="A672" s="286"/>
      <c r="B672" s="317" t="s">
        <v>217</v>
      </c>
      <c r="C672" s="317"/>
      <c r="D672" s="317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VLOOKUP(E673,IN_04_26!$B$8:$E$635,4,FALSE)</f>
        <v>130713.35930952264</v>
      </c>
      <c r="G673" s="293"/>
      <c r="H673" s="295" t="s">
        <v>2</v>
      </c>
    </row>
    <row r="674" spans="1:8" ht="15" customHeight="1" x14ac:dyDescent="0.25">
      <c r="A674" s="286"/>
      <c r="B674" s="317" t="s">
        <v>215</v>
      </c>
      <c r="C674" s="317"/>
      <c r="D674" s="317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VLOOKUP(E675,IN_04_26!$B$8:$E$635,4,FALSE)</f>
        <v>83364.324612999073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VLOOKUP(E676,IN_04_26!$B$8:$E$635,4,FALSE)</f>
        <v>11542.033337503552</v>
      </c>
      <c r="G676" s="293"/>
      <c r="H676" s="295" t="s">
        <v>2</v>
      </c>
    </row>
    <row r="677" spans="1:8" ht="15" customHeight="1" x14ac:dyDescent="0.25">
      <c r="A677" s="286"/>
      <c r="B677" s="317" t="s">
        <v>212</v>
      </c>
      <c r="C677" s="317"/>
      <c r="D677" s="317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VLOOKUP(E678,IN_04_26!$B$8:$E$635,4,FALSE)</f>
        <v>195944.6320725074</v>
      </c>
      <c r="G678" s="293"/>
      <c r="H678" s="295" t="s">
        <v>2</v>
      </c>
    </row>
    <row r="679" spans="1:8" ht="18" customHeight="1" x14ac:dyDescent="0.25">
      <c r="A679" s="318" t="s">
        <v>210</v>
      </c>
      <c r="B679" s="318"/>
      <c r="C679" s="318"/>
      <c r="D679" s="318"/>
      <c r="E679" s="317"/>
      <c r="F679" s="317"/>
      <c r="G679" s="317"/>
      <c r="H679" s="317"/>
    </row>
    <row r="680" spans="1:8" ht="26.25" customHeight="1" x14ac:dyDescent="0.25">
      <c r="A680" s="286"/>
      <c r="B680" s="317" t="s">
        <v>209</v>
      </c>
      <c r="C680" s="317"/>
      <c r="D680" s="317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VLOOKUP(E681,IN_04_26!$B$8:$E$635,4,FALSE)</f>
        <v>5323.691504239132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VLOOKUP(E682,IN_04_26!$B$8:$E$635,4,FALSE)</f>
        <v>5673.0586828080832</v>
      </c>
      <c r="G682" s="293"/>
      <c r="H682" s="295" t="s">
        <v>3</v>
      </c>
    </row>
    <row r="683" spans="1:8" ht="26.25" customHeight="1" x14ac:dyDescent="0.25">
      <c r="A683" s="286"/>
      <c r="B683" s="317" t="s">
        <v>206</v>
      </c>
      <c r="C683" s="317"/>
      <c r="D683" s="317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VLOOKUP(E684,IN_04_26!$B$8:$E$635,4,FALSE)</f>
        <v>7052.0697000326327</v>
      </c>
      <c r="G684" s="293"/>
      <c r="H684" s="295" t="s">
        <v>3</v>
      </c>
    </row>
    <row r="685" spans="1:8" ht="26.25" customHeight="1" x14ac:dyDescent="0.25">
      <c r="A685" s="286"/>
      <c r="B685" s="317" t="s">
        <v>204</v>
      </c>
      <c r="C685" s="317"/>
      <c r="D685" s="317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VLOOKUP(E686,IN_04_26!$B$8:$E$635,4,FALSE)</f>
        <v>9300.1216619058177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VLOOKUP(E687,IN_04_26!$B$8:$E$635,4,FALSE)</f>
        <v>16885.151986043871</v>
      </c>
      <c r="G687" s="293"/>
      <c r="H687" s="295" t="s">
        <v>3</v>
      </c>
    </row>
    <row r="688" spans="1:8" ht="18" customHeight="1" x14ac:dyDescent="0.25">
      <c r="A688" s="318" t="s">
        <v>201</v>
      </c>
      <c r="B688" s="318"/>
      <c r="C688" s="318"/>
      <c r="D688" s="318"/>
      <c r="E688" s="317"/>
      <c r="F688" s="317"/>
      <c r="G688" s="317"/>
      <c r="H688" s="317"/>
    </row>
    <row r="689" spans="1:8" ht="15" customHeight="1" x14ac:dyDescent="0.25">
      <c r="A689" s="286"/>
      <c r="B689" s="317" t="s">
        <v>200</v>
      </c>
      <c r="C689" s="317"/>
      <c r="D689" s="317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VLOOKUP(E690,IN_04_26!$B$8:$E$635,4,FALSE)</f>
        <v>1128.0449113166851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VLOOKUP(E691,IN_04_26!$B$8:$E$635,4,FALSE)</f>
        <v>2913.3481384679012</v>
      </c>
      <c r="G691" s="293"/>
      <c r="H691" s="295" t="s">
        <v>2</v>
      </c>
    </row>
    <row r="692" spans="1:8" ht="26.25" customHeight="1" x14ac:dyDescent="0.25">
      <c r="A692" s="286"/>
      <c r="B692" s="317" t="s">
        <v>197</v>
      </c>
      <c r="C692" s="317"/>
      <c r="D692" s="317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VLOOKUP(E693,IN_04_26!$B$8:$E$635,4,FALSE)</f>
        <v>5193.122119022325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VLOOKUP(E694,IN_04_26!$B$8:$E$635,4,FALSE)</f>
        <v>4303.2831827219552</v>
      </c>
      <c r="G694" s="293"/>
      <c r="H694" s="295" t="s">
        <v>4</v>
      </c>
    </row>
    <row r="695" spans="1:8" ht="18" customHeight="1" x14ac:dyDescent="0.25">
      <c r="A695" s="318" t="s">
        <v>194</v>
      </c>
      <c r="B695" s="318"/>
      <c r="C695" s="318"/>
      <c r="D695" s="318"/>
      <c r="E695" s="317"/>
      <c r="F695" s="317"/>
      <c r="G695" s="317"/>
      <c r="H695" s="317"/>
    </row>
    <row r="696" spans="1:8" ht="15" customHeight="1" x14ac:dyDescent="0.25">
      <c r="A696" s="286"/>
      <c r="B696" s="317" t="s">
        <v>193</v>
      </c>
      <c r="C696" s="317"/>
      <c r="D696" s="317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VLOOKUP(E697,IN_04_26!$B$8:$E$635,4,FALSE)</f>
        <v>61173.65981705024</v>
      </c>
      <c r="G697" s="293"/>
      <c r="H697" s="295" t="s">
        <v>3</v>
      </c>
    </row>
    <row r="698" spans="1:8" ht="15" customHeight="1" x14ac:dyDescent="0.25">
      <c r="A698" s="286"/>
      <c r="B698" s="317" t="s">
        <v>191</v>
      </c>
      <c r="C698" s="317"/>
      <c r="D698" s="317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VLOOKUP(E699,IN_04_26!$B$8:$E$635,4,FALSE)</f>
        <v>20847.091933316209</v>
      </c>
      <c r="G699" s="293"/>
      <c r="H699" s="295" t="s">
        <v>3</v>
      </c>
    </row>
    <row r="700" spans="1:8" ht="15" customHeight="1" x14ac:dyDescent="0.25">
      <c r="A700" s="286"/>
      <c r="B700" s="317" t="s">
        <v>189</v>
      </c>
      <c r="C700" s="317"/>
      <c r="D700" s="317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VLOOKUP(E701,IN_04_26!$B$8:$E$635,4,FALSE)</f>
        <v>38100.86039651421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VLOOKUP(E702,IN_04_26!$B$8:$E$635,4,FALSE)</f>
        <v>31986.435652808523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VLOOKUP(E703,IN_04_26!$B$8:$E$635,4,FALSE)</f>
        <v>65997.209049670331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VLOOKUP(E704,IN_04_26!$B$8:$E$635,4,FALSE)</f>
        <v>66503.30729488311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VLOOKUP(E705,IN_04_26!$B$8:$E$635,4,FALSE)</f>
        <v>169420.08301376595</v>
      </c>
      <c r="G705" s="293"/>
      <c r="H705" s="295" t="s">
        <v>3</v>
      </c>
    </row>
    <row r="706" spans="1:8" ht="21" customHeight="1" x14ac:dyDescent="0.25">
      <c r="A706" s="319" t="s">
        <v>183</v>
      </c>
      <c r="B706" s="319"/>
      <c r="C706" s="319"/>
      <c r="D706" s="319"/>
      <c r="E706" s="319"/>
      <c r="F706" s="319"/>
      <c r="G706" s="319"/>
      <c r="H706" s="319"/>
    </row>
    <row r="707" spans="1:8" ht="26.25" customHeight="1" x14ac:dyDescent="0.25">
      <c r="A707" s="318" t="s">
        <v>182</v>
      </c>
      <c r="B707" s="318"/>
      <c r="C707" s="318"/>
      <c r="D707" s="318"/>
      <c r="E707" s="317"/>
      <c r="F707" s="317"/>
      <c r="G707" s="317"/>
      <c r="H707" s="317"/>
    </row>
    <row r="708" spans="1:8" ht="15" customHeight="1" x14ac:dyDescent="0.25">
      <c r="A708" s="286"/>
      <c r="B708" s="317" t="s">
        <v>181</v>
      </c>
      <c r="C708" s="317"/>
      <c r="D708" s="317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VLOOKUP(E709,IN_04_26!$B$8:$E$635,4,FALSE)</f>
        <v>10656.156927272727</v>
      </c>
      <c r="G709" s="293"/>
      <c r="H709" s="295" t="s">
        <v>52</v>
      </c>
    </row>
    <row r="710" spans="1:8" ht="15" customHeight="1" x14ac:dyDescent="0.25">
      <c r="A710" s="286"/>
      <c r="B710" s="317" t="s">
        <v>179</v>
      </c>
      <c r="C710" s="317"/>
      <c r="D710" s="317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VLOOKUP(E711,IN_04_26!$B$8:$E$635,4,FALSE)</f>
        <v>9025.4666545454511</v>
      </c>
      <c r="G711" s="293"/>
      <c r="H711" s="295" t="s">
        <v>52</v>
      </c>
    </row>
    <row r="712" spans="1:8" ht="15" customHeight="1" x14ac:dyDescent="0.25">
      <c r="A712" s="286"/>
      <c r="B712" s="317" t="s">
        <v>176</v>
      </c>
      <c r="C712" s="317"/>
      <c r="D712" s="317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VLOOKUP(E713,IN_04_26!$B$8:$E$635,4,FALSE)</f>
        <v>12345.428163636361</v>
      </c>
      <c r="G713" s="293"/>
      <c r="H713" s="295" t="s">
        <v>52</v>
      </c>
    </row>
    <row r="714" spans="1:8" ht="30" customHeight="1" x14ac:dyDescent="0.25">
      <c r="A714" s="286"/>
      <c r="B714" s="317" t="s">
        <v>173</v>
      </c>
      <c r="C714" s="317"/>
      <c r="D714" s="317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VLOOKUP(E715,IN_04_26!$B$8:$E$635,4,FALSE)</f>
        <v>9748.6360345454541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VLOOKUP(E716,IN_04_26!$B$8:$E$635,4,FALSE)</f>
        <v>11251.405858181817</v>
      </c>
      <c r="G716" s="293"/>
      <c r="H716" s="295" t="s">
        <v>52</v>
      </c>
    </row>
    <row r="717" spans="1:8" ht="15" customHeight="1" x14ac:dyDescent="0.25">
      <c r="A717" s="286"/>
      <c r="B717" s="317" t="s">
        <v>170</v>
      </c>
      <c r="C717" s="317"/>
      <c r="D717" s="317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VLOOKUP(E718,IN_04_26!$B$8:$E$635,4,FALSE)</f>
        <v>9792.980327272744</v>
      </c>
      <c r="G718" s="293"/>
      <c r="H718" s="295" t="s">
        <v>52</v>
      </c>
    </row>
    <row r="719" spans="1:8" ht="15" customHeight="1" x14ac:dyDescent="0.25">
      <c r="A719" s="286"/>
      <c r="B719" s="317" t="s">
        <v>168</v>
      </c>
      <c r="C719" s="317"/>
      <c r="D719" s="317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VLOOKUP(E720,IN_04_26!$B$8:$E$635,4,FALSE)</f>
        <v>10597.575963636358</v>
      </c>
      <c r="G720" s="293"/>
      <c r="H720" s="295" t="s">
        <v>52</v>
      </c>
    </row>
    <row r="721" spans="1:8" ht="15" customHeight="1" x14ac:dyDescent="0.25">
      <c r="A721" s="286"/>
      <c r="B721" s="317" t="s">
        <v>166</v>
      </c>
      <c r="C721" s="317"/>
      <c r="D721" s="317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VLOOKUP(E722,IN_04_26!$B$8:$E$635,4,FALSE)</f>
        <v>12345.428163636363</v>
      </c>
      <c r="G722" s="293"/>
      <c r="H722" s="295" t="s">
        <v>52</v>
      </c>
    </row>
    <row r="723" spans="1:8" ht="21" customHeight="1" x14ac:dyDescent="0.25">
      <c r="A723" s="319" t="s">
        <v>164</v>
      </c>
      <c r="B723" s="319"/>
      <c r="C723" s="319"/>
      <c r="D723" s="319"/>
      <c r="E723" s="319"/>
      <c r="F723" s="319"/>
      <c r="G723" s="319"/>
      <c r="H723" s="319"/>
    </row>
    <row r="724" spans="1:8" ht="18" customHeight="1" x14ac:dyDescent="0.25">
      <c r="A724" s="318" t="s">
        <v>163</v>
      </c>
      <c r="B724" s="318"/>
      <c r="C724" s="318"/>
      <c r="D724" s="318"/>
      <c r="E724" s="317"/>
      <c r="F724" s="317"/>
      <c r="G724" s="317"/>
      <c r="H724" s="317"/>
    </row>
    <row r="725" spans="1:8" ht="26.25" customHeight="1" x14ac:dyDescent="0.25">
      <c r="A725" s="286"/>
      <c r="B725" s="317" t="s">
        <v>162</v>
      </c>
      <c r="C725" s="317"/>
      <c r="D725" s="317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VLOOKUP(E726,IN_04_26!$B$8:$E$635,4,FALSE)</f>
        <v>592884527.96790802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VLOOKUP(E727,IN_04_26!$B$8:$E$635,4,FALSE)</f>
        <v>650125326.682078</v>
      </c>
      <c r="G727" s="293"/>
      <c r="H727" s="295" t="s">
        <v>2</v>
      </c>
    </row>
    <row r="728" spans="1:8" ht="15" customHeight="1" x14ac:dyDescent="0.25">
      <c r="A728" s="286"/>
      <c r="B728" s="317" t="s">
        <v>2016</v>
      </c>
      <c r="C728" s="317"/>
      <c r="D728" s="317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VLOOKUP(E729,IN_04_26!$B$8:$E$635,4,FALSE)</f>
        <v>11600940.626799826</v>
      </c>
      <c r="G729" s="293"/>
      <c r="H729" s="295" t="s">
        <v>2</v>
      </c>
    </row>
    <row r="730" spans="1:8" ht="30" customHeight="1" x14ac:dyDescent="0.25">
      <c r="A730" s="286"/>
      <c r="B730" s="317" t="s">
        <v>158</v>
      </c>
      <c r="C730" s="317"/>
      <c r="D730" s="317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VLOOKUP(E731,IN_04_26!$B$8:$E$635,4,FALSE)</f>
        <v>81119951.592459649</v>
      </c>
      <c r="G731" s="293"/>
      <c r="H731" s="295" t="s">
        <v>2</v>
      </c>
    </row>
    <row r="732" spans="1:8" ht="15" customHeight="1" x14ac:dyDescent="0.25">
      <c r="A732" s="286"/>
      <c r="B732" s="317" t="s">
        <v>2017</v>
      </c>
      <c r="C732" s="317"/>
      <c r="D732" s="317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VLOOKUP(E733,IN_04_26!$B$8:$E$635,4,FALSE)</f>
        <v>1356455.1302782248</v>
      </c>
      <c r="G733" s="293"/>
      <c r="H733" s="295" t="s">
        <v>2</v>
      </c>
    </row>
    <row r="734" spans="1:8" ht="15" customHeight="1" x14ac:dyDescent="0.25">
      <c r="A734" s="286"/>
      <c r="B734" s="317" t="s">
        <v>2018</v>
      </c>
      <c r="C734" s="317"/>
      <c r="D734" s="317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VLOOKUP(E735,IN_04_26!$B$8:$E$635,4,FALSE)</f>
        <v>237051428.16146016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VLOOKUP(E736,IN_04_26!$B$8:$E$635,4,FALSE)</f>
        <v>444302139.02839208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VLOOKUP(E737,IN_04_26!$B$8:$E$635,4,FALSE)</f>
        <v>145561.55807165941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VLOOKUP(E738,IN_04_26!$B$8:$E$635,4,FALSE)</f>
        <v>746017569.27621317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VLOOKUP(E739,IN_04_26!$B$8:$E$635,4,FALSE)</f>
        <v>892443487.41330063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VLOOKUP(E740,IN_04_26!$B$8:$E$635,4,FALSE)</f>
        <v>79173755.376637533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VLOOKUP(E741,IN_04_26!$B$8:$E$635,4,FALSE)</f>
        <v>408232931.52287346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VLOOKUP(E742,IN_04_26!$B$8:$E$635,4,FALSE)</f>
        <v>450232500.74626523</v>
      </c>
      <c r="G742" s="293"/>
      <c r="H742" s="295" t="s">
        <v>2</v>
      </c>
    </row>
    <row r="743" spans="1:9" ht="15" customHeight="1" x14ac:dyDescent="0.25">
      <c r="A743" s="286"/>
      <c r="B743" s="317" t="s">
        <v>147</v>
      </c>
      <c r="C743" s="317"/>
      <c r="D743" s="317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VLOOKUP(E744,IN_04_26!$B$8:$E$635,4,FALSE)</f>
        <v>78373338.463999346</v>
      </c>
      <c r="G744" s="293"/>
      <c r="H744" s="295" t="s">
        <v>2</v>
      </c>
    </row>
    <row r="745" spans="1:9" ht="15" customHeight="1" x14ac:dyDescent="0.25">
      <c r="A745" s="286"/>
      <c r="B745" s="317" t="s">
        <v>145</v>
      </c>
      <c r="C745" s="317"/>
      <c r="D745" s="317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VLOOKUP(E746,IN_04_26!$B$8:$E$635,4,FALSE)</f>
        <v>742526.1089626191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VLOOKUP(E747,IN_04_26!$B$8:$E$635,4,FALSE)</f>
        <v>59092.339745780184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VLOOKUP(E748,IN_04_26!$B$8:$E$635,4,FALSE)</f>
        <v>79010.151233642246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VLOOKUP(E749,IN_04_26!$B$8:$E$635,4,FALSE)</f>
        <v>8896.4446169799376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VLOOKUP(E750,IN_04_26!$B$8:$E$635,4,FALSE)</f>
        <v>20137.625901074058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VLOOKUP(E751,IN_04_26!$B$8:$E$635,4,FALSE)</f>
        <v>4169.9315221323086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VLOOKUP(E752,IN_04_26!$B$8:$E$635,4,FALSE)</f>
        <v>8438.065827358223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VLOOKUP(E753,IN_04_26!$B$8:$E$635,4,FALSE)</f>
        <v>194.22312772697597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VLOOKUP(E754,IN_04_26!$B$8:$E$635,4,FALSE)</f>
        <v>268661.45825913874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VLOOKUP(E755,IN_04_26!$B$8:$E$635,4,FALSE)</f>
        <v>296428.12972220173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VLOOKUP(E756,IN_04_26!$B$8:$E$635,4,FALSE)</f>
        <v>467014.98358193965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VLOOKUP(E757,IN_04_26!$B$8:$E$635,4,FALSE)</f>
        <v>25152.27042635305</v>
      </c>
      <c r="G757" s="293"/>
      <c r="H757" s="295" t="s">
        <v>2</v>
      </c>
    </row>
    <row r="758" spans="1:8" ht="15" customHeight="1" x14ac:dyDescent="0.25">
      <c r="A758" s="286"/>
      <c r="B758" s="317" t="s">
        <v>132</v>
      </c>
      <c r="C758" s="317"/>
      <c r="D758" s="317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VLOOKUP(E759,IN_04_26!$B$8:$E$635,4,FALSE)</f>
        <v>1063521.9388290506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VLOOKUP(E760,IN_04_26!$B$8:$E$635,4,FALSE)</f>
        <v>1145167.2403343502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VLOOKUP(E761,IN_04_26!$B$8:$E$635,4,FALSE)</f>
        <v>1151245.8022593802</v>
      </c>
      <c r="G761" s="293"/>
      <c r="H761" s="295" t="s">
        <v>2</v>
      </c>
    </row>
    <row r="762" spans="1:8" ht="15" customHeight="1" x14ac:dyDescent="0.25">
      <c r="A762" s="286"/>
      <c r="B762" s="317" t="s">
        <v>128</v>
      </c>
      <c r="C762" s="317"/>
      <c r="D762" s="317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VLOOKUP(E763,IN_04_26!$B$8:$E$635,4,FALSE)</f>
        <v>67617947.195944726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VLOOKUP(E764,IN_04_26!$B$8:$E$635,4,FALSE)</f>
        <v>20320949.231714081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VLOOKUP(E765,IN_04_26!$B$8:$E$635,4,FALSE)</f>
        <v>19527590.363991387</v>
      </c>
      <c r="G765" s="293"/>
      <c r="H765" s="295" t="s">
        <v>2</v>
      </c>
    </row>
    <row r="766" spans="1:8" ht="15" customHeight="1" x14ac:dyDescent="0.25">
      <c r="A766" s="286"/>
      <c r="B766" s="317" t="s">
        <v>124</v>
      </c>
      <c r="C766" s="317"/>
      <c r="D766" s="317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VLOOKUP(E767,IN_04_26!$B$8:$E$635,4,FALSE)</f>
        <v>2488.718839681087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VLOOKUP(E768,IN_04_26!$B$8:$E$635,4,FALSE)</f>
        <v>2056.7036399111312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VLOOKUP(E769,IN_04_26!$B$8:$E$635,4,FALSE)</f>
        <v>3840.8690237636542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VLOOKUP(E770,IN_04_26!$B$8:$E$635,4,FALSE)</f>
        <v>2139.6367771550772</v>
      </c>
      <c r="G770" s="293"/>
      <c r="H770" s="295" t="s">
        <v>117</v>
      </c>
    </row>
    <row r="771" spans="1:8" ht="15" customHeight="1" x14ac:dyDescent="0.25">
      <c r="A771" s="286"/>
      <c r="B771" s="317" t="s">
        <v>116</v>
      </c>
      <c r="C771" s="317"/>
      <c r="D771" s="317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VLOOKUP(E772,IN_04_26!$B$8:$E$635,4,FALSE)</f>
        <v>117486705.86071862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VLOOKUP(E773,IN_04_26!$B$8:$E$635,4,FALSE)</f>
        <v>117520.91414272317</v>
      </c>
      <c r="G773" s="293"/>
      <c r="H773" s="295" t="s">
        <v>52</v>
      </c>
    </row>
    <row r="774" spans="1:8" ht="15" customHeight="1" x14ac:dyDescent="0.25">
      <c r="A774" s="286"/>
      <c r="B774" s="317" t="s">
        <v>112</v>
      </c>
      <c r="C774" s="317"/>
      <c r="D774" s="317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VLOOKUP(E775,IN_04_26!$B$8:$E$635,4,FALSE)</f>
        <v>136524470.32717451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VLOOKUP(E776,IN_04_26!$B$8:$E$635,4,FALSE)</f>
        <v>196320046.88168862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VLOOKUP(E777,IN_04_26!$B$8:$E$635,4,FALSE)</f>
        <v>140938698.90474489</v>
      </c>
      <c r="G777" s="293"/>
      <c r="H777" s="295" t="s">
        <v>2</v>
      </c>
    </row>
    <row r="778" spans="1:8" ht="15" customHeight="1" x14ac:dyDescent="0.25">
      <c r="A778" s="286"/>
      <c r="B778" s="317" t="s">
        <v>108</v>
      </c>
      <c r="C778" s="317"/>
      <c r="D778" s="317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VLOOKUP(E779,IN_04_26!$B$8:$E$635,4,FALSE)</f>
        <v>1817394.0401385105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VLOOKUP(E780,IN_04_26!$B$8:$E$635,4,FALSE)</f>
        <v>230766.14528140612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VLOOKUP(E781,IN_04_26!$B$8:$E$635,4,FALSE)</f>
        <v>80018.655288803959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VLOOKUP(E782,IN_04_26!$B$8:$E$635,4,FALSE)</f>
        <v>6659933.6254823366</v>
      </c>
      <c r="G782" s="293"/>
      <c r="H782" s="295" t="s">
        <v>2</v>
      </c>
    </row>
    <row r="783" spans="1:8" ht="26.25" customHeight="1" x14ac:dyDescent="0.25">
      <c r="A783" s="286"/>
      <c r="B783" s="317" t="s">
        <v>103</v>
      </c>
      <c r="C783" s="317"/>
      <c r="D783" s="317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VLOOKUP(E784,IN_04_26!$B$8:$E$635,4,FALSE)</f>
        <v>260642.65667802328</v>
      </c>
      <c r="G784" s="293"/>
      <c r="H784" s="295" t="s">
        <v>2</v>
      </c>
    </row>
    <row r="785" spans="1:9" ht="15" customHeight="1" x14ac:dyDescent="0.25">
      <c r="A785" s="286"/>
      <c r="B785" s="317" t="s">
        <v>2019</v>
      </c>
      <c r="C785" s="317"/>
      <c r="D785" s="317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VLOOKUP(E786,IN_04_26!$B$8:$E$635,4,FALSE)</f>
        <v>232288.76775072754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7" t="s">
        <v>100</v>
      </c>
      <c r="C787" s="317"/>
      <c r="D787" s="317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VLOOKUP(E788,IN_04_26!$B$8:$E$635,4,FALSE)</f>
        <v>47297423.870471343</v>
      </c>
      <c r="G788" s="293"/>
      <c r="H788" s="295" t="s">
        <v>2</v>
      </c>
    </row>
    <row r="789" spans="1:9" ht="15" customHeight="1" x14ac:dyDescent="0.25">
      <c r="A789" s="286"/>
      <c r="B789" s="317" t="s">
        <v>98</v>
      </c>
      <c r="C789" s="317"/>
      <c r="D789" s="317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VLOOKUP(E790,IN_04_26!$B$8:$E$635,4,FALSE)</f>
        <v>1110780550.6830983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VLOOKUP(E791,IN_04_26!$B$8:$E$635,4,FALSE)</f>
        <v>249349.73534767973</v>
      </c>
      <c r="G791" s="293"/>
      <c r="H791" s="295" t="s">
        <v>52</v>
      </c>
    </row>
    <row r="792" spans="1:9" ht="26.25" customHeight="1" x14ac:dyDescent="0.25">
      <c r="A792" s="286"/>
      <c r="B792" s="317" t="s">
        <v>94</v>
      </c>
      <c r="C792" s="317"/>
      <c r="D792" s="317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VLOOKUP(E793,IN_04_26!$B$8:$E$635,4,FALSE)</f>
        <v>25041919.063920762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VLOOKUP(E794,IN_04_26!$B$8:$E$635,4,FALSE)</f>
        <v>81998080.504096165</v>
      </c>
      <c r="G794" s="293"/>
      <c r="H794" s="295" t="s">
        <v>2</v>
      </c>
    </row>
    <row r="795" spans="1:9" ht="26.25" customHeight="1" x14ac:dyDescent="0.25">
      <c r="A795" s="286"/>
      <c r="B795" s="317" t="s">
        <v>91</v>
      </c>
      <c r="C795" s="317"/>
      <c r="D795" s="317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VLOOKUP(E796,IN_04_26!$B$8:$E$635,4,FALSE)</f>
        <v>1323505445.5191414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VLOOKUP(E797,IN_04_26!$B$8:$E$635,4,FALSE)</f>
        <v>247843.24283257252</v>
      </c>
      <c r="G797" s="293"/>
      <c r="H797" s="295" t="s">
        <v>52</v>
      </c>
    </row>
    <row r="798" spans="1:9" ht="15" customHeight="1" x14ac:dyDescent="0.25">
      <c r="A798" s="286"/>
      <c r="B798" s="317" t="s">
        <v>87</v>
      </c>
      <c r="C798" s="317"/>
      <c r="D798" s="317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VLOOKUP(E799,IN_04_26!$B$8:$E$635,4,FALSE)</f>
        <v>7906660.2645872496</v>
      </c>
      <c r="G799" s="293"/>
      <c r="H799" s="295" t="s">
        <v>2</v>
      </c>
    </row>
    <row r="800" spans="1:9" ht="15" customHeight="1" x14ac:dyDescent="0.25">
      <c r="A800" s="286"/>
      <c r="B800" s="317" t="s">
        <v>86</v>
      </c>
      <c r="C800" s="317"/>
      <c r="D800" s="317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VLOOKUP(E801,IN_04_26!$B$8:$E$635,4,FALSE)</f>
        <v>292357927.48971397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>
        <f>VLOOKUP(E802,IN_04_26!$B$8:$E$635,4,FALSE)</f>
        <v>76361.654844726159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VLOOKUP(E803,IN_04_26!$B$8:$E$635,4,FALSE)</f>
        <v>2220935059.9486966</v>
      </c>
      <c r="G803" s="293"/>
      <c r="H803" s="295" t="s">
        <v>2</v>
      </c>
    </row>
    <row r="804" spans="1:9" ht="15" customHeight="1" x14ac:dyDescent="0.25">
      <c r="A804" s="286"/>
      <c r="B804" s="317" t="s">
        <v>82</v>
      </c>
      <c r="C804" s="317"/>
      <c r="D804" s="317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VLOOKUP(E805,IN_04_26!$B$8:$E$635,4,FALSE)</f>
        <v>32842707.069149781</v>
      </c>
      <c r="G805" s="293"/>
      <c r="H805" s="295" t="s">
        <v>2</v>
      </c>
    </row>
    <row r="806" spans="1:9" ht="15" customHeight="1" x14ac:dyDescent="0.25">
      <c r="A806" s="286"/>
      <c r="B806" s="317" t="s">
        <v>80</v>
      </c>
      <c r="C806" s="317"/>
      <c r="D806" s="317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VLOOKUP(E807,IN_04_26!$B$8:$E$635,4,FALSE)</f>
        <v>25379063.497110762</v>
      </c>
      <c r="G807" s="293"/>
      <c r="H807" s="295" t="s">
        <v>2</v>
      </c>
    </row>
    <row r="808" spans="1:9" ht="15" customHeight="1" x14ac:dyDescent="0.25">
      <c r="A808" s="286"/>
      <c r="B808" s="317" t="s">
        <v>78</v>
      </c>
      <c r="C808" s="317"/>
      <c r="D808" s="317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VLOOKUP(E809,IN_04_26!$B$8:$E$635,4,FALSE)</f>
        <v>837812379.89877474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VLOOKUP(E810,IN_04_26!$B$8:$E$635,4,FALSE)</f>
        <v>169659.06862037149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VLOOKUP(E811,IN_04_26!$B$8:$E$635,4,FALSE)</f>
        <v>766248671.11991787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VLOOKUP(E812,IN_04_26!$B$8:$E$635,4,FALSE)</f>
        <v>149940.46961502833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VLOOKUP(E813,IN_04_26!$B$8:$E$635,4,FALSE)</f>
        <v>1288868690.3771641</v>
      </c>
      <c r="G813" s="293"/>
      <c r="H813" s="295" t="s">
        <v>2</v>
      </c>
    </row>
    <row r="814" spans="1:9" ht="15" customHeight="1" x14ac:dyDescent="0.25">
      <c r="A814" s="286"/>
      <c r="B814" s="317" t="s">
        <v>71</v>
      </c>
      <c r="C814" s="317"/>
      <c r="D814" s="317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VLOOKUP(E815,IN_04_26!$B$8:$E$635,4,FALSE)</f>
        <v>428637608.94897139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VLOOKUP(E816,IN_04_26!$B$8:$E$635,4,FALSE)</f>
        <v>100581.96018870984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VLOOKUP(E817,IN_04_26!$B$8:$E$635,4,FALSE)</f>
        <v>1010356055.3729218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VLOOKUP(E818,IN_04_26!$B$8:$E$635,4,FALSE)</f>
        <v>198492.52194189519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VLOOKUP(E819,IN_04_26!$B$8:$E$635,4,FALSE)</f>
        <v>49049340.500408389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VLOOKUP(E820,IN_04_26!$B$8:$E$635,4,FALSE)</f>
        <v>31862663.279080685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VLOOKUP(E821,IN_04_26!$B$8:$E$635,4,FALSE)</f>
        <v>49680118.548924625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VLOOKUP(E822,IN_04_26!$B$8:$E$635,4,FALSE)</f>
        <v>4182001.8648034795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VLOOKUP(E823,IN_04_26!$B$8:$E$635,4,FALSE)</f>
        <v>9045596.532827748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VLOOKUP(E824,IN_04_26!$B$8:$E$635,4,FALSE)</f>
        <v>700098108.63610148</v>
      </c>
      <c r="G824" s="293"/>
      <c r="H824" s="295" t="s">
        <v>2</v>
      </c>
    </row>
    <row r="825" spans="1:8" ht="15" customHeight="1" x14ac:dyDescent="0.25">
      <c r="A825" s="286"/>
      <c r="B825" s="317" t="s">
        <v>58</v>
      </c>
      <c r="C825" s="317"/>
      <c r="D825" s="317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VLOOKUP(E826,IN_04_26!$B$8:$E$635,4,FALSE)</f>
        <v>42248608.229156956</v>
      </c>
      <c r="G826" s="293"/>
      <c r="H826" s="295" t="s">
        <v>2</v>
      </c>
    </row>
    <row r="827" spans="1:8" ht="15" customHeight="1" x14ac:dyDescent="0.25">
      <c r="A827" s="286"/>
      <c r="B827" s="317" t="s">
        <v>57</v>
      </c>
      <c r="C827" s="317"/>
      <c r="D827" s="317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VLOOKUP(E828,IN_04_26!$B$8:$E$635,4,FALSE)</f>
        <v>1315406531.2886574</v>
      </c>
      <c r="G828" s="293"/>
      <c r="H828" s="295" t="s">
        <v>2</v>
      </c>
    </row>
    <row r="829" spans="1:8" ht="15" customHeight="1" x14ac:dyDescent="0.25">
      <c r="A829" s="286"/>
      <c r="B829" s="317" t="s">
        <v>56</v>
      </c>
      <c r="C829" s="317"/>
      <c r="D829" s="317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VLOOKUP(E830,IN_04_26!$B$8:$E$635,4,FALSE)</f>
        <v>1157640069.7720354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VLOOKUP(E831,IN_04_26!$B$8:$E$635,4,FALSE)</f>
        <v>2424872420.4449224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VLOOKUP(E832,IN_04_26!$B$8:$E$635,4,FALSE)</f>
        <v>255962.69574661803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VLOOKUP(E833,IN_04_26!$B$8:$E$635,4,FALSE)</f>
        <v>1214860067.9618199</v>
      </c>
      <c r="G833" s="293"/>
      <c r="H833" s="295" t="s">
        <v>2</v>
      </c>
    </row>
    <row r="834" spans="1:8" ht="26.25" customHeight="1" x14ac:dyDescent="0.25">
      <c r="A834" s="286"/>
      <c r="B834" s="317" t="s">
        <v>50</v>
      </c>
      <c r="C834" s="317"/>
      <c r="D834" s="317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VLOOKUP(E835,IN_04_26!$B$8:$E$635,4,FALSE)</f>
        <v>522457566.38914663</v>
      </c>
      <c r="G835" s="293"/>
      <c r="H835" s="295" t="s">
        <v>2</v>
      </c>
    </row>
    <row r="836" spans="1:8" ht="26.25" customHeight="1" x14ac:dyDescent="0.25">
      <c r="A836" s="319" t="s">
        <v>48</v>
      </c>
      <c r="B836" s="319"/>
      <c r="C836" s="319"/>
      <c r="D836" s="319"/>
      <c r="E836" s="319"/>
      <c r="F836" s="319"/>
      <c r="G836" s="319"/>
      <c r="H836" s="319"/>
    </row>
    <row r="837" spans="1:8" ht="18" customHeight="1" x14ac:dyDescent="0.25">
      <c r="A837" s="318" t="s">
        <v>47</v>
      </c>
      <c r="B837" s="318"/>
      <c r="C837" s="318"/>
      <c r="D837" s="318"/>
      <c r="E837" s="317"/>
      <c r="F837" s="317"/>
      <c r="G837" s="317"/>
      <c r="H837" s="317"/>
    </row>
    <row r="838" spans="1:8" ht="15" customHeight="1" x14ac:dyDescent="0.25">
      <c r="A838" s="286"/>
      <c r="B838" s="317" t="s">
        <v>46</v>
      </c>
      <c r="C838" s="317"/>
      <c r="D838" s="317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VLOOKUP(E839,IN_04_26!$B$8:$E$635,4,FALSE)</f>
        <v>5157.3049841573729</v>
      </c>
      <c r="G839" s="293"/>
      <c r="H839" s="295" t="s">
        <v>3</v>
      </c>
    </row>
    <row r="840" spans="1:8" ht="15" customHeight="1" x14ac:dyDescent="0.25">
      <c r="A840" s="286"/>
      <c r="B840" s="317" t="s">
        <v>44</v>
      </c>
      <c r="C840" s="317"/>
      <c r="D840" s="317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VLOOKUP(E841,IN_04_26!$B$8:$E$635,4,FALSE)</f>
        <v>1405.7499999999986</v>
      </c>
      <c r="G841" s="293"/>
      <c r="H841" s="295" t="s">
        <v>42</v>
      </c>
    </row>
    <row r="842" spans="1:8" ht="26.25" customHeight="1" x14ac:dyDescent="0.25">
      <c r="A842" s="286"/>
      <c r="B842" s="317" t="s">
        <v>41</v>
      </c>
      <c r="C842" s="317"/>
      <c r="D842" s="317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VLOOKUP(E843,IN_04_26!$B$8:$E$635,4,FALSE)</f>
        <v>14314.359761194028</v>
      </c>
      <c r="G843" s="293"/>
      <c r="H843" s="295" t="s">
        <v>2</v>
      </c>
    </row>
    <row r="844" spans="1:8" ht="15" customHeight="1" x14ac:dyDescent="0.25">
      <c r="A844" s="286"/>
      <c r="B844" s="317" t="s">
        <v>39</v>
      </c>
      <c r="C844" s="317"/>
      <c r="D844" s="317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VLOOKUP(E845,IN_04_26!$B$8:$E$635,4,FALSE)</f>
        <v>730435.28304430947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VLOOKUP(E846,IN_04_26!$B$8:$E$635,4,FALSE)</f>
        <v>823000.97973851778</v>
      </c>
      <c r="G846" s="293"/>
      <c r="H846" s="295" t="s">
        <v>2</v>
      </c>
    </row>
    <row r="847" spans="1:8" ht="26.25" customHeight="1" x14ac:dyDescent="0.25">
      <c r="A847" s="286"/>
      <c r="B847" s="317" t="s">
        <v>36</v>
      </c>
      <c r="C847" s="317"/>
      <c r="D847" s="317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VLOOKUP(E848,IN_04_26!$B$8:$E$635,4,FALSE)</f>
        <v>18.664662683830251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VLOOKUP(E849,IN_04_26!$B$8:$E$635,4,FALSE)</f>
        <v>23.058686600309375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>
        <f>SUM(F6:F851)</f>
        <v>22614961830.268974</v>
      </c>
      <c r="I852" s="131"/>
    </row>
    <row r="853" spans="1:9" ht="26.25" customHeight="1" x14ac:dyDescent="0.25">
      <c r="F853" s="302">
        <f>F852/IN_04_26!E637</f>
        <v>0.99999999999999911</v>
      </c>
      <c r="H853" s="303"/>
    </row>
    <row r="856" spans="1:9" ht="26.25" customHeight="1" x14ac:dyDescent="0.25"/>
  </sheetData>
  <mergeCells count="247"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N°044/26
&amp;11ANEXO I &amp;R&amp;"-,Cursiva"&amp;10“Gral. Martín Miguel de Güemes Héroe de la Nación Argentina”</oddHeader>
    <oddFooter xml:space="preserve">&amp;CABRIL 2026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52"/>
  <sheetViews>
    <sheetView workbookViewId="0">
      <selection activeCell="A2" sqref="A2:J2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09" t="str">
        <f>'PT ORGANISMOS'!A2</f>
        <v>Precios de ABRIL 2026</v>
      </c>
      <c r="B2" s="309"/>
      <c r="C2" s="309"/>
      <c r="D2" s="309"/>
      <c r="E2" s="309"/>
      <c r="F2" s="309"/>
      <c r="G2" s="309"/>
      <c r="H2" s="309"/>
      <c r="I2" s="309"/>
      <c r="J2" s="309"/>
    </row>
    <row r="3" spans="1:10" customFormat="1" ht="30" customHeight="1" x14ac:dyDescent="0.25">
      <c r="A3" s="310" t="s">
        <v>2021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0" customFormat="1" ht="13.5" customHeight="1" x14ac:dyDescent="0.25">
      <c r="A4" s="323"/>
      <c r="B4" s="323"/>
      <c r="C4" s="323"/>
      <c r="D4" s="323"/>
      <c r="E4" s="323"/>
      <c r="F4" s="323"/>
      <c r="G4" s="323"/>
      <c r="H4" s="323"/>
      <c r="I4" s="323"/>
      <c r="J4" s="323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4" t="s">
        <v>907</v>
      </c>
      <c r="D6" s="314"/>
      <c r="E6" s="314"/>
      <c r="F6" s="314"/>
      <c r="G6" s="314"/>
      <c r="H6" s="56" t="s">
        <v>5</v>
      </c>
      <c r="I6" s="322" t="s">
        <v>921</v>
      </c>
      <c r="J6" s="322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30610.717148472726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38799.571417490908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64730.943269381809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41710.802578924093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26229.714923478263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23870.798635705913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6693.4308421735341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2328.1897545386064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4" t="s">
        <v>907</v>
      </c>
      <c r="D18" s="314"/>
      <c r="E18" s="314"/>
      <c r="F18" s="314"/>
      <c r="G18" s="314"/>
      <c r="H18" s="63" t="s">
        <v>5</v>
      </c>
      <c r="I18" s="321" t="s">
        <v>921</v>
      </c>
      <c r="J18" s="321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12801.79178217228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702762.22344289476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878662.23178738228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885945.02788572467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4" t="s">
        <v>907</v>
      </c>
      <c r="D26" s="314"/>
      <c r="E26" s="314"/>
      <c r="F26" s="314"/>
      <c r="G26" s="314"/>
      <c r="H26" s="63" t="s">
        <v>5</v>
      </c>
      <c r="I26" s="321" t="s">
        <v>921</v>
      </c>
      <c r="J26" s="322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1481666.1539107524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1392817.1295314436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1299200.7833398003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1369235.7863694164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999270.95221846353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103673.7886843063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1069537.7111902717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1219802.9665109823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1376614.1384135494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1721076.5684613809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4" t="s">
        <v>907</v>
      </c>
      <c r="D40" s="314"/>
      <c r="E40" s="314"/>
      <c r="F40" s="314"/>
      <c r="G40" s="314"/>
      <c r="H40" s="63" t="s">
        <v>5</v>
      </c>
      <c r="I40" s="321" t="s">
        <v>921</v>
      </c>
      <c r="J40" s="321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40906.020464160138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291576.25393229193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316659.64762903296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26060.145293730457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31474.33464773581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39024.543427165117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37354.66677832495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51628.401526703179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361487.4924155887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370663.15537506447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4" t="s">
        <v>907</v>
      </c>
      <c r="D52" s="314"/>
      <c r="E52" s="314"/>
      <c r="F52" s="314"/>
      <c r="G52" s="314"/>
      <c r="H52" s="63" t="s">
        <v>5</v>
      </c>
      <c r="I52" s="321" t="s">
        <v>921</v>
      </c>
      <c r="J52" s="321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15776.922806322424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4" t="s">
        <v>907</v>
      </c>
      <c r="D57" s="314"/>
      <c r="E57" s="314"/>
      <c r="F57" s="314"/>
      <c r="G57" s="314"/>
      <c r="H57" s="63" t="s">
        <v>5</v>
      </c>
      <c r="I57" s="321" t="s">
        <v>921</v>
      </c>
      <c r="J57" s="321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28536.725365942319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15369.611237334218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15789.107239034767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38216.26773268688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4" t="s">
        <v>907</v>
      </c>
      <c r="D65" s="314"/>
      <c r="E65" s="314"/>
      <c r="F65" s="314"/>
      <c r="G65" s="314"/>
      <c r="H65" s="63" t="s">
        <v>5</v>
      </c>
      <c r="I65" s="321" t="s">
        <v>921</v>
      </c>
      <c r="J65" s="321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17686.110760598895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8345.8127061515443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56264.265893224809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37493.935845440348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21154.118643547321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37810.740662960408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24239.94832350696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33696.472314660139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67742.807567684082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4" t="s">
        <v>907</v>
      </c>
      <c r="D78" s="314"/>
      <c r="E78" s="314"/>
      <c r="F78" s="314"/>
      <c r="G78" s="314"/>
      <c r="H78" s="63" t="s">
        <v>5</v>
      </c>
      <c r="I78" s="321" t="s">
        <v>921</v>
      </c>
      <c r="J78" s="321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143314.31904325835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88882.286517308021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81608.786014103869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80181.451783937082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68058.69547997597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219837.16125017111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107407.23804022619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66281.647798042468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4" t="s">
        <v>907</v>
      </c>
      <c r="D90" s="314"/>
      <c r="E90" s="314"/>
      <c r="F90" s="314"/>
      <c r="G90" s="314"/>
      <c r="H90" s="63" t="s">
        <v>5</v>
      </c>
      <c r="I90" s="321" t="s">
        <v>921</v>
      </c>
      <c r="J90" s="321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51996.435972155501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72782.906264326826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52007.045847242414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99636.837598686659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24292.078425609427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41958.54589452537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4" t="s">
        <v>907</v>
      </c>
      <c r="D100" s="314"/>
      <c r="E100" s="314"/>
      <c r="F100" s="314"/>
      <c r="G100" s="314"/>
      <c r="H100" s="63" t="s">
        <v>5</v>
      </c>
      <c r="I100" s="321" t="s">
        <v>921</v>
      </c>
      <c r="J100" s="321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5288.8792051811197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20645.473659845065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4" t="s">
        <v>907</v>
      </c>
      <c r="D106" s="314"/>
      <c r="E106" s="314"/>
      <c r="F106" s="314"/>
      <c r="G106" s="314"/>
      <c r="H106" s="63" t="s">
        <v>5</v>
      </c>
      <c r="I106" s="321" t="s">
        <v>921</v>
      </c>
      <c r="J106" s="321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3020764.4605313805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1749221.8373759896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1244747.2759471622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26316100.523500592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12361020.752538051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4" t="s">
        <v>907</v>
      </c>
      <c r="D116" s="314"/>
      <c r="E116" s="314"/>
      <c r="F116" s="314"/>
      <c r="G116" s="314"/>
      <c r="H116" s="63" t="s">
        <v>5</v>
      </c>
      <c r="I116" s="321" t="s">
        <v>921</v>
      </c>
      <c r="J116" s="321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481103.17647470155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948057.3173976359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1429160.4938723373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4243995.1381626995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4" t="s">
        <v>907</v>
      </c>
      <c r="D123" s="314"/>
      <c r="E123" s="314"/>
      <c r="F123" s="314"/>
      <c r="G123" s="314"/>
      <c r="H123" s="63" t="s">
        <v>5</v>
      </c>
      <c r="I123" s="321" t="s">
        <v>921</v>
      </c>
      <c r="J123" s="321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2312513.6391721573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15722705.803000376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4" t="s">
        <v>907</v>
      </c>
      <c r="D128" s="314"/>
      <c r="E128" s="314"/>
      <c r="F128" s="314"/>
      <c r="G128" s="314"/>
      <c r="H128" s="63" t="s">
        <v>5</v>
      </c>
      <c r="I128" s="321" t="s">
        <v>921</v>
      </c>
      <c r="J128" s="321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1824561.0472988812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2316332.884428557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491771.8371296759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3022339.9343059799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6073509.597711564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4" t="s">
        <v>907</v>
      </c>
      <c r="D137" s="314"/>
      <c r="E137" s="314"/>
      <c r="F137" s="314"/>
      <c r="G137" s="314"/>
      <c r="H137" s="63" t="s">
        <v>5</v>
      </c>
      <c r="I137" s="321" t="s">
        <v>921</v>
      </c>
      <c r="J137" s="321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1039996.894519261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1259280.1662616096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2525709.7667138153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16074298.849549577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1260607.1381293396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4" t="s">
        <v>907</v>
      </c>
      <c r="D144" s="314"/>
      <c r="E144" s="314"/>
      <c r="F144" s="314"/>
      <c r="G144" s="314"/>
      <c r="H144" s="63" t="s">
        <v>5</v>
      </c>
      <c r="I144" s="321" t="s">
        <v>921</v>
      </c>
      <c r="J144" s="321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2245935.6738240798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27519396.658273317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2294937.7878722055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4" t="s">
        <v>907</v>
      </c>
      <c r="D151" s="314"/>
      <c r="E151" s="314"/>
      <c r="F151" s="314"/>
      <c r="G151" s="314"/>
      <c r="H151" s="63" t="s">
        <v>5</v>
      </c>
      <c r="I151" s="321" t="s">
        <v>921</v>
      </c>
      <c r="J151" s="321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10980.739252221003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2762.7637486518279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2863.3715558144695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14097.33303259987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8055.0996204105013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12273.049735506875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16418.615967713162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4" t="s">
        <v>907</v>
      </c>
      <c r="D162" s="314"/>
      <c r="E162" s="314"/>
      <c r="F162" s="314"/>
      <c r="G162" s="314"/>
      <c r="H162" s="63" t="s">
        <v>5</v>
      </c>
      <c r="I162" s="321" t="s">
        <v>921</v>
      </c>
      <c r="J162" s="321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43334.3934699944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4" t="s">
        <v>907</v>
      </c>
      <c r="D167" s="314"/>
      <c r="E167" s="314"/>
      <c r="F167" s="314"/>
      <c r="G167" s="314"/>
      <c r="H167" s="63" t="s">
        <v>5</v>
      </c>
      <c r="I167" s="321" t="s">
        <v>921</v>
      </c>
      <c r="J167" s="321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6671.6000341492954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65823.525005550604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97059.423134780591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524901.29939680698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8687.5443970086581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555569.78357399139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2079.5282869275034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992831.30615423305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325013.64754952292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1053480.7065853924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832300.50461834215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4" t="s">
        <v>907</v>
      </c>
      <c r="D182" s="314"/>
      <c r="E182" s="314"/>
      <c r="F182" s="314"/>
      <c r="G182" s="314"/>
      <c r="H182" s="63" t="s">
        <v>5</v>
      </c>
      <c r="I182" s="321" t="s">
        <v>921</v>
      </c>
      <c r="J182" s="321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95317.207584994816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84970.013770269841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25077139.424076062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4" t="s">
        <v>907</v>
      </c>
      <c r="D189" s="314"/>
      <c r="E189" s="314"/>
      <c r="F189" s="314"/>
      <c r="G189" s="314"/>
      <c r="H189" s="63" t="s">
        <v>5</v>
      </c>
      <c r="I189" s="321" t="s">
        <v>921</v>
      </c>
      <c r="J189" s="321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137178.58830868007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107673.02419197188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4" t="s">
        <v>907</v>
      </c>
      <c r="D195" s="314"/>
      <c r="E195" s="314"/>
      <c r="F195" s="314"/>
      <c r="G195" s="314"/>
      <c r="H195" s="63" t="s">
        <v>5</v>
      </c>
      <c r="I195" s="321" t="s">
        <v>921</v>
      </c>
      <c r="J195" s="321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59594.957655883642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4" t="s">
        <v>907</v>
      </c>
      <c r="D201" s="314"/>
      <c r="E201" s="314"/>
      <c r="F201" s="314"/>
      <c r="G201" s="314"/>
      <c r="H201" s="63" t="s">
        <v>5</v>
      </c>
      <c r="I201" s="321" t="s">
        <v>921</v>
      </c>
      <c r="J201" s="321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55343160.139266655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4" t="s">
        <v>907</v>
      </c>
      <c r="D205" s="314"/>
      <c r="E205" s="314"/>
      <c r="F205" s="314"/>
      <c r="G205" s="314"/>
      <c r="H205" s="63" t="s">
        <v>5</v>
      </c>
      <c r="I205" s="321" t="s">
        <v>921</v>
      </c>
      <c r="J205" s="321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7287163.8041325463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4" t="s">
        <v>907</v>
      </c>
      <c r="D209" s="314"/>
      <c r="E209" s="314"/>
      <c r="F209" s="314"/>
      <c r="G209" s="314"/>
      <c r="H209" s="63" t="s">
        <v>5</v>
      </c>
      <c r="I209" s="321" t="s">
        <v>921</v>
      </c>
      <c r="J209" s="321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5871801.344137881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4" t="s">
        <v>907</v>
      </c>
      <c r="D213" s="314"/>
      <c r="E213" s="314"/>
      <c r="F213" s="314"/>
      <c r="G213" s="314"/>
      <c r="H213" s="63" t="s">
        <v>5</v>
      </c>
      <c r="I213" s="321" t="s">
        <v>921</v>
      </c>
      <c r="J213" s="321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27302124.753255658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4" t="s">
        <v>907</v>
      </c>
      <c r="D218" s="314"/>
      <c r="E218" s="314"/>
      <c r="F218" s="314"/>
      <c r="G218" s="314"/>
      <c r="H218" s="63" t="s">
        <v>5</v>
      </c>
      <c r="I218" s="321" t="s">
        <v>921</v>
      </c>
      <c r="J218" s="321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56428.839917742669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57259.166926179008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79704.375374074705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13702.959641055379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3" t="s">
        <v>906</v>
      </c>
      <c r="B226" s="313"/>
      <c r="C226" s="314" t="s">
        <v>907</v>
      </c>
      <c r="D226" s="314"/>
      <c r="E226" s="314"/>
      <c r="F226" s="314"/>
      <c r="G226" s="314"/>
      <c r="H226" s="63" t="s">
        <v>5</v>
      </c>
      <c r="I226" s="321" t="s">
        <v>921</v>
      </c>
      <c r="J226" s="321"/>
    </row>
    <row r="227" spans="1:10" x14ac:dyDescent="0.2">
      <c r="A227" s="311" t="s">
        <v>43</v>
      </c>
      <c r="B227" s="311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1405.7499999999986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2049.9213801961841</v>
      </c>
      <c r="F232" s="51">
        <v>180</v>
      </c>
      <c r="G232" s="94">
        <f>VLOOKUP($F232,Flete!$O$6:$AA$47,13,FALSE)</f>
        <v>380.02164795294885</v>
      </c>
    </row>
    <row r="233" spans="1:10" x14ac:dyDescent="0.2">
      <c r="C233" s="51">
        <v>15</v>
      </c>
      <c r="D233" s="94">
        <f>VLOOKUP($C233,Flete!$O$6:$AA$47,13,FALSE)</f>
        <v>1556.9050747705687</v>
      </c>
      <c r="F233" s="51">
        <v>190</v>
      </c>
      <c r="G233" s="94">
        <f>VLOOKUP($F233,Flete!$O$6:$AA$47,13,FALSE)</f>
        <v>375.49354506461134</v>
      </c>
    </row>
    <row r="234" spans="1:10" x14ac:dyDescent="0.2">
      <c r="C234" s="51">
        <v>20</v>
      </c>
      <c r="D234" s="94">
        <f>VLOOKUP($C234,Flete!$O$6:$AA$47,13,FALSE)</f>
        <v>1310.3969220577605</v>
      </c>
      <c r="F234" s="51">
        <v>200</v>
      </c>
      <c r="G234" s="94">
        <f>VLOOKUP($F234,Flete!$O$6:$AA$47,13,FALSE)</f>
        <v>371.41825246510757</v>
      </c>
    </row>
    <row r="235" spans="1:10" x14ac:dyDescent="0.2">
      <c r="C235" s="51">
        <v>25</v>
      </c>
      <c r="D235" s="94">
        <f>VLOOKUP($C235,Flete!$O$6:$AA$47,13,FALSE)</f>
        <v>1162.4920304300761</v>
      </c>
      <c r="F235" s="51">
        <v>210</v>
      </c>
      <c r="G235" s="94">
        <f>VLOOKUP($F235,Flete!$O$6:$AA$47,13,FALSE)</f>
        <v>367.73108297031848</v>
      </c>
    </row>
    <row r="236" spans="1:10" x14ac:dyDescent="0.2">
      <c r="C236" s="51">
        <v>30</v>
      </c>
      <c r="D236" s="94">
        <f>VLOOKUP($C236,Flete!$O$6:$AA$47,13,FALSE)</f>
        <v>1063.8887693449528</v>
      </c>
      <c r="F236" s="51">
        <v>220</v>
      </c>
      <c r="G236" s="94">
        <f>VLOOKUP($F236,Flete!$O$6:$AA$47,13,FALSE)</f>
        <v>364.37911070232832</v>
      </c>
    </row>
    <row r="237" spans="1:10" x14ac:dyDescent="0.2">
      <c r="C237" s="51">
        <v>35</v>
      </c>
      <c r="D237" s="94">
        <f>VLOOKUP($C237,Flete!$O$6:$AA$47,13,FALSE)</f>
        <v>993.45786856986524</v>
      </c>
      <c r="F237" s="51">
        <v>230</v>
      </c>
      <c r="G237" s="94">
        <f>VLOOKUP($F237,Flete!$O$6:$AA$47,13,FALSE)</f>
        <v>361.31861428372866</v>
      </c>
    </row>
    <row r="238" spans="1:10" x14ac:dyDescent="0.2">
      <c r="C238" s="51">
        <v>40</v>
      </c>
      <c r="D238" s="94">
        <f>VLOOKUP($C238,Flete!$O$6:$AA$47,13,FALSE)</f>
        <v>940.63469298854909</v>
      </c>
      <c r="F238" s="51">
        <v>240</v>
      </c>
      <c r="G238" s="94">
        <f>VLOOKUP($F238,Flete!$O$6:$AA$47,13,FALSE)</f>
        <v>358.51315923334556</v>
      </c>
    </row>
    <row r="239" spans="1:10" x14ac:dyDescent="0.2">
      <c r="C239" s="51">
        <v>45</v>
      </c>
      <c r="D239" s="94">
        <f>VLOOKUP($C239,Flete!$O$6:$AA$47,13,FALSE)</f>
        <v>899.55000086974792</v>
      </c>
      <c r="F239" s="51">
        <v>250</v>
      </c>
      <c r="G239" s="94">
        <f>VLOOKUP($F239,Flete!$O$6:$AA$47,13,FALSE)</f>
        <v>355.93214058699323</v>
      </c>
    </row>
    <row r="240" spans="1:10" x14ac:dyDescent="0.2">
      <c r="C240" s="51">
        <v>50</v>
      </c>
      <c r="D240" s="94">
        <f>VLOOKUP($C240,Flete!$O$6:$AA$47,13,FALSE)</f>
        <v>866.68224717470673</v>
      </c>
      <c r="F240" s="51">
        <v>260</v>
      </c>
      <c r="G240" s="94">
        <f>VLOOKUP($F240,Flete!$O$6:$AA$47,13,FALSE)</f>
        <v>353.54966183651408</v>
      </c>
    </row>
    <row r="241" spans="3:7" x14ac:dyDescent="0.2">
      <c r="C241" s="51">
        <v>60</v>
      </c>
      <c r="D241" s="94">
        <f>VLOOKUP($C241,Flete!$O$6:$AA$47,13,FALSE)</f>
        <v>563.8061119281698</v>
      </c>
      <c r="F241" s="51">
        <v>280</v>
      </c>
      <c r="G241" s="94">
        <f>VLOOKUP($F241,Flete!$O$6:$AA$47,13,FALSE)</f>
        <v>349.29523549637281</v>
      </c>
    </row>
    <row r="242" spans="3:7" x14ac:dyDescent="0.2">
      <c r="C242" s="51">
        <v>70</v>
      </c>
      <c r="D242" s="94">
        <f>VLOOKUP($C242,Flete!$O$6:$AA$47,13,FALSE)</f>
        <v>525.8882960679216</v>
      </c>
      <c r="F242" s="51">
        <v>300</v>
      </c>
      <c r="G242" s="94">
        <f>VLOOKUP($F242,Flete!$O$6:$AA$47,13,FALSE)</f>
        <v>345.60806600158361</v>
      </c>
    </row>
    <row r="243" spans="3:7" x14ac:dyDescent="0.2">
      <c r="C243" s="51">
        <v>80</v>
      </c>
      <c r="D243" s="94">
        <f>VLOOKUP($C243,Flete!$O$6:$AA$47,13,FALSE)</f>
        <v>497.44993417273571</v>
      </c>
      <c r="F243" s="51">
        <v>320</v>
      </c>
      <c r="G243" s="94">
        <f>VLOOKUP($F243,Flete!$O$6:$AA$47,13,FALSE)</f>
        <v>342.38179269364321</v>
      </c>
    </row>
    <row r="244" spans="3:7" x14ac:dyDescent="0.2">
      <c r="C244" s="51">
        <v>90</v>
      </c>
      <c r="D244" s="94">
        <f>VLOOKUP($C244,Flete!$O$6:$AA$47,13,FALSE)</f>
        <v>475.33120825425777</v>
      </c>
      <c r="F244" s="51">
        <v>340</v>
      </c>
      <c r="G244" s="94">
        <f>VLOOKUP($F244,Flete!$O$6:$AA$47,13,FALSE)</f>
        <v>339.53508095134282</v>
      </c>
    </row>
    <row r="245" spans="3:7" x14ac:dyDescent="0.2">
      <c r="C245" s="51">
        <v>100</v>
      </c>
      <c r="D245" s="94">
        <f>VLOOKUP($C245,Flete!$O$6:$AA$47,13,FALSE)</f>
        <v>457.63622751947543</v>
      </c>
      <c r="F245" s="51">
        <v>360</v>
      </c>
      <c r="G245" s="94">
        <f>VLOOKUP($F245,Flete!$O$6:$AA$47,13,FALSE)</f>
        <v>337.00467051374238</v>
      </c>
    </row>
    <row r="246" spans="3:7" x14ac:dyDescent="0.2">
      <c r="C246" s="51">
        <v>110</v>
      </c>
      <c r="D246" s="94">
        <f>VLOOKUP($C246,Flete!$O$6:$AA$47,13,FALSE)</f>
        <v>443.15851600919882</v>
      </c>
      <c r="F246" s="51">
        <v>380</v>
      </c>
      <c r="G246" s="94">
        <f>VLOOKUP($F246,Flete!$O$6:$AA$47,13,FALSE)</f>
        <v>334.7406190695736</v>
      </c>
    </row>
    <row r="247" spans="3:7" x14ac:dyDescent="0.2">
      <c r="C247" s="51">
        <v>120</v>
      </c>
      <c r="D247" s="94">
        <f>VLOOKUP($C247,Flete!$O$6:$AA$47,13,FALSE)</f>
        <v>431.09375641730179</v>
      </c>
      <c r="F247" s="51">
        <v>400</v>
      </c>
      <c r="G247" s="94">
        <f>VLOOKUP($F247,Flete!$O$6:$AA$47,13,FALSE)</f>
        <v>332.70297276982171</v>
      </c>
    </row>
    <row r="248" spans="3:7" x14ac:dyDescent="0.2">
      <c r="C248" s="51">
        <v>130</v>
      </c>
      <c r="D248" s="94">
        <f>VLOOKUP($C248,Flete!$O$6:$AA$47,13,FALSE)</f>
        <v>420.88511368569658</v>
      </c>
      <c r="F248" s="51">
        <v>420</v>
      </c>
      <c r="G248" s="94">
        <f>VLOOKUP($F248,Flete!$O$6:$AA$47,13,FALSE)</f>
        <v>330.8593880224272</v>
      </c>
    </row>
    <row r="249" spans="3:7" x14ac:dyDescent="0.2">
      <c r="C249" s="51">
        <v>140</v>
      </c>
      <c r="D249" s="94">
        <f>VLOOKUP($C249,Flete!$O$6:$AA$47,13,FALSE)</f>
        <v>412.13484848717781</v>
      </c>
      <c r="F249" s="51">
        <v>440</v>
      </c>
      <c r="G249" s="94">
        <f>VLOOKUP($F249,Flete!$O$6:$AA$47,13,FALSE)</f>
        <v>329.18340188843212</v>
      </c>
    </row>
    <row r="250" spans="3:7" x14ac:dyDescent="0.2">
      <c r="C250" s="51">
        <v>150</v>
      </c>
      <c r="D250" s="94">
        <f>VLOOKUP($C250,Flete!$O$6:$AA$47,13,FALSE)</f>
        <v>397.22843892863142</v>
      </c>
      <c r="F250" s="51">
        <v>460</v>
      </c>
      <c r="G250" s="94">
        <f>VLOOKUP($F250,Flete!$O$6:$AA$47,13,FALSE)</f>
        <v>327.65315367913223</v>
      </c>
    </row>
    <row r="251" spans="3:7" x14ac:dyDescent="0.2">
      <c r="C251" s="51">
        <v>160</v>
      </c>
      <c r="D251" s="94">
        <f>VLOOKUP($C251,Flete!$O$6:$AA$47,13,FALSE)</f>
        <v>390.7758923127505</v>
      </c>
      <c r="F251" s="51">
        <v>480</v>
      </c>
      <c r="G251" s="94">
        <f>VLOOKUP($F251,Flete!$O$6:$AA$47,13,FALSE)</f>
        <v>326.25042615394068</v>
      </c>
    </row>
    <row r="252" spans="3:7" x14ac:dyDescent="0.2">
      <c r="C252" s="59">
        <v>170</v>
      </c>
      <c r="D252" s="95">
        <f>VLOOKUP($C252,Flete!$O$6:$AA$47,13,FALSE)</f>
        <v>385.08246882814962</v>
      </c>
      <c r="F252" s="59">
        <v>500</v>
      </c>
      <c r="G252" s="95">
        <f>VLOOKUP($F252,Flete!$O$6:$AA$47,13,FALSE)</f>
        <v>324.95991683076454</v>
      </c>
    </row>
  </sheetData>
  <mergeCells count="61">
    <mergeCell ref="A227:B227"/>
    <mergeCell ref="C213:G213"/>
    <mergeCell ref="C218:G218"/>
    <mergeCell ref="C226:G226"/>
    <mergeCell ref="I226:J226"/>
    <mergeCell ref="A226:B226"/>
    <mergeCell ref="I218:J218"/>
    <mergeCell ref="C189:G189"/>
    <mergeCell ref="C195:G195"/>
    <mergeCell ref="C201:G201"/>
    <mergeCell ref="C205:G205"/>
    <mergeCell ref="C209:G209"/>
    <mergeCell ref="C144:G144"/>
    <mergeCell ref="C151:G151"/>
    <mergeCell ref="C162:G162"/>
    <mergeCell ref="C167:G167"/>
    <mergeCell ref="C182:G182"/>
    <mergeCell ref="C57:G57"/>
    <mergeCell ref="C65:G65"/>
    <mergeCell ref="C78:G78"/>
    <mergeCell ref="C90:G90"/>
    <mergeCell ref="C100:G100"/>
    <mergeCell ref="C106:G106"/>
    <mergeCell ref="C116:G116"/>
    <mergeCell ref="C123:G123"/>
    <mergeCell ref="C128:G128"/>
    <mergeCell ref="C137:G137"/>
    <mergeCell ref="I189:J189"/>
    <mergeCell ref="I201:J201"/>
    <mergeCell ref="I205:J205"/>
    <mergeCell ref="I209:J209"/>
    <mergeCell ref="I213:J213"/>
    <mergeCell ref="I195:J195"/>
    <mergeCell ref="I144:J144"/>
    <mergeCell ref="I151:J151"/>
    <mergeCell ref="I162:J162"/>
    <mergeCell ref="I167:J167"/>
    <mergeCell ref="I182:J182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3.42578125" style="138" bestFit="1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3" t="s">
        <v>1843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2" t="s">
        <v>1842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ABRIL 2026</v>
      </c>
      <c r="M4" s="207"/>
      <c r="N4" s="207"/>
    </row>
    <row r="5" spans="1:23" ht="12.95" customHeight="1" thickBot="1" x14ac:dyDescent="0.25">
      <c r="A5" s="329" t="s">
        <v>1841</v>
      </c>
      <c r="B5" s="326" t="s">
        <v>1840</v>
      </c>
      <c r="C5" s="326" t="s">
        <v>1839</v>
      </c>
      <c r="D5" s="326" t="s">
        <v>1822</v>
      </c>
      <c r="E5" s="326" t="s">
        <v>1838</v>
      </c>
      <c r="F5" s="326" t="s">
        <v>1837</v>
      </c>
      <c r="G5" s="326" t="s">
        <v>1836</v>
      </c>
      <c r="H5" s="336" t="s">
        <v>1835</v>
      </c>
      <c r="I5" s="337"/>
      <c r="J5" s="336" t="s">
        <v>1834</v>
      </c>
      <c r="K5" s="337"/>
      <c r="L5" s="338" t="s">
        <v>1833</v>
      </c>
      <c r="M5" s="339"/>
      <c r="N5" s="339"/>
      <c r="O5" s="339"/>
      <c r="P5" s="340"/>
      <c r="Q5" s="334" t="s">
        <v>1832</v>
      </c>
      <c r="V5" s="138" t="s">
        <v>1831</v>
      </c>
    </row>
    <row r="6" spans="1:23" ht="29.45" customHeight="1" x14ac:dyDescent="0.2">
      <c r="A6" s="330"/>
      <c r="B6" s="327"/>
      <c r="C6" s="341"/>
      <c r="D6" s="341"/>
      <c r="E6" s="341"/>
      <c r="F6" s="341"/>
      <c r="G6" s="341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5"/>
      <c r="V6" s="324" t="s">
        <v>1823</v>
      </c>
      <c r="W6" s="181" t="s">
        <v>1822</v>
      </c>
    </row>
    <row r="7" spans="1:23" ht="15.6" customHeight="1" thickBot="1" x14ac:dyDescent="0.25">
      <c r="A7" s="331"/>
      <c r="B7" s="328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5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VLOOKUP(A8,IN_04_26!$B$8:$E$635,4,FALSE)</f>
        <v>837812379.89877474</v>
      </c>
      <c r="D8" s="175">
        <v>10000</v>
      </c>
      <c r="E8" s="174">
        <v>87</v>
      </c>
      <c r="F8" s="174">
        <f>+$D$31</f>
        <v>2488.718839681087</v>
      </c>
      <c r="G8" s="173">
        <v>0.122</v>
      </c>
      <c r="H8" s="172">
        <f>VLOOKUP(A22,A22:D29,4,FALSE)</f>
        <v>12345.428163636363</v>
      </c>
      <c r="I8" s="172">
        <f>VLOOKUP(A25,A22:D29,4)</f>
        <v>9025.4666545454511</v>
      </c>
      <c r="J8" s="171">
        <f t="shared" ref="J8:J19" si="0">(C8*0.5)/D8</f>
        <v>41890.618994938734</v>
      </c>
      <c r="K8" s="170">
        <f t="shared" ref="K8:K19" si="1">C8*G8*(((D8/2000)+1)/(2*D8/2000))/2000</f>
        <v>30663.933104295153</v>
      </c>
      <c r="L8" s="170">
        <f t="shared" ref="L8:L19" si="2">ROUND(0.02*C8,2)/2000</f>
        <v>8378.1237999999994</v>
      </c>
      <c r="M8" s="169">
        <f t="shared" ref="M8:M19" si="3">+E8*F8*0.15</f>
        <v>32477.780857838185</v>
      </c>
      <c r="N8" s="169">
        <f t="shared" ref="N8:N19" si="4">0.3*M8</f>
        <v>9743.3342573514547</v>
      </c>
      <c r="O8" s="169">
        <f t="shared" ref="O8:O19" si="5">0.6*J8</f>
        <v>25134.371396963241</v>
      </c>
      <c r="P8" s="169">
        <f t="shared" ref="P8:P19" si="6">H8+I8</f>
        <v>21370.894818181812</v>
      </c>
      <c r="Q8" s="168">
        <f t="shared" ref="Q8:Q19" si="7">SUM(J8:P8)</f>
        <v>169659.05722956857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VLOOKUP(A9,IN_04_26!$B$8:$E$635,4,FALSE)</f>
        <v>1110780550.6830983</v>
      </c>
      <c r="D9" s="157">
        <v>10000</v>
      </c>
      <c r="E9" s="156">
        <v>180</v>
      </c>
      <c r="F9" s="156">
        <f>+$D$31</f>
        <v>2488.718839681087</v>
      </c>
      <c r="G9" s="155">
        <v>0.122</v>
      </c>
      <c r="H9" s="154">
        <f>VLOOKUP(A22,A22:D29,4,FALSE)</f>
        <v>12345.428163636363</v>
      </c>
      <c r="I9" s="154">
        <f>VLOOKUP(A25,A22:D29,4)</f>
        <v>9025.4666545454511</v>
      </c>
      <c r="J9" s="152">
        <f t="shared" si="0"/>
        <v>55539.027534154913</v>
      </c>
      <c r="K9" s="151">
        <f t="shared" si="1"/>
        <v>40654.568155001398</v>
      </c>
      <c r="L9" s="151">
        <f t="shared" si="2"/>
        <v>11107.805505</v>
      </c>
      <c r="M9" s="150">
        <f t="shared" si="3"/>
        <v>67195.408671389348</v>
      </c>
      <c r="N9" s="150">
        <f t="shared" si="4"/>
        <v>20158.622601416802</v>
      </c>
      <c r="O9" s="150">
        <f t="shared" si="5"/>
        <v>33323.416520492945</v>
      </c>
      <c r="P9" s="150">
        <f t="shared" si="6"/>
        <v>21370.894818181812</v>
      </c>
      <c r="Q9" s="149">
        <f t="shared" si="7"/>
        <v>249349.74380563723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VLOOKUP(A10,IN_04_26!$B$8:$E$635,4,FALSE)</f>
        <v>444302139.02839208</v>
      </c>
      <c r="D10" s="157">
        <v>10000</v>
      </c>
      <c r="E10" s="156">
        <v>140</v>
      </c>
      <c r="F10" s="156">
        <f t="shared" ref="F10:F19" si="8">+$D$31</f>
        <v>2488.718839681087</v>
      </c>
      <c r="G10" s="155">
        <v>0.122</v>
      </c>
      <c r="H10" s="154">
        <f>VLOOKUP(A22,A22:D29,4,FALSE)</f>
        <v>12345.428163636363</v>
      </c>
      <c r="I10" s="154">
        <f>VLOOKUP(A25,A22:D29,4)</f>
        <v>9025.4666545454511</v>
      </c>
      <c r="J10" s="152">
        <f t="shared" si="0"/>
        <v>22215.106951419602</v>
      </c>
      <c r="K10" s="151">
        <f t="shared" si="1"/>
        <v>16261.458288439149</v>
      </c>
      <c r="L10" s="151">
        <f t="shared" si="2"/>
        <v>4443.0213899999999</v>
      </c>
      <c r="M10" s="150">
        <f t="shared" si="3"/>
        <v>52263.095633302823</v>
      </c>
      <c r="N10" s="150">
        <f t="shared" si="4"/>
        <v>15678.928689990846</v>
      </c>
      <c r="O10" s="150">
        <f t="shared" si="5"/>
        <v>13329.064170851761</v>
      </c>
      <c r="P10" s="150">
        <f t="shared" si="6"/>
        <v>21370.894818181812</v>
      </c>
      <c r="Q10" s="149">
        <f t="shared" si="7"/>
        <v>145561.569942186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VLOOKUP(A11,IN_04_26!$B$8:$E$635,4,FALSE)</f>
        <v>1323505445.5191414</v>
      </c>
      <c r="D11" s="157">
        <v>10000</v>
      </c>
      <c r="E11" s="156">
        <v>140</v>
      </c>
      <c r="F11" s="156">
        <f t="shared" si="8"/>
        <v>2488.718839681087</v>
      </c>
      <c r="G11" s="155">
        <v>0.122</v>
      </c>
      <c r="H11" s="154">
        <f>VLOOKUP(A22,A22:D29,4,FALSE)</f>
        <v>12345.428163636363</v>
      </c>
      <c r="I11" s="154"/>
      <c r="J11" s="152">
        <f t="shared" si="0"/>
        <v>66175.272275957075</v>
      </c>
      <c r="K11" s="151">
        <f t="shared" si="1"/>
        <v>48440.299306000576</v>
      </c>
      <c r="L11" s="151">
        <f t="shared" si="2"/>
        <v>13235.054455</v>
      </c>
      <c r="M11" s="150">
        <f t="shared" si="3"/>
        <v>52263.095633302823</v>
      </c>
      <c r="N11" s="150">
        <f t="shared" si="4"/>
        <v>15678.928689990846</v>
      </c>
      <c r="O11" s="150">
        <f t="shared" si="5"/>
        <v>39705.163365574241</v>
      </c>
      <c r="P11" s="150">
        <f t="shared" si="6"/>
        <v>12345.428163636363</v>
      </c>
      <c r="Q11" s="149">
        <f t="shared" si="7"/>
        <v>247843.2418894619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VLOOKUP(A12,IN_04_26!$B$8:$E$635,4,FALSE)</f>
        <v>428637608.94897139</v>
      </c>
      <c r="D12" s="157">
        <v>10000</v>
      </c>
      <c r="E12" s="156">
        <v>70</v>
      </c>
      <c r="F12" s="156">
        <f t="shared" si="8"/>
        <v>2488.718839681087</v>
      </c>
      <c r="G12" s="155">
        <v>0.122</v>
      </c>
      <c r="H12" s="154">
        <f>VLOOKUP(A22,A22:D29,4,FALSE)</f>
        <v>12345.428163636363</v>
      </c>
      <c r="I12" s="154"/>
      <c r="J12" s="152">
        <f t="shared" si="0"/>
        <v>21431.88044744857</v>
      </c>
      <c r="K12" s="151">
        <f t="shared" si="1"/>
        <v>15688.136487532352</v>
      </c>
      <c r="L12" s="151">
        <f t="shared" si="2"/>
        <v>4286.3760899999997</v>
      </c>
      <c r="M12" s="150">
        <f t="shared" si="3"/>
        <v>26131.547816651411</v>
      </c>
      <c r="N12" s="150">
        <f t="shared" si="4"/>
        <v>7839.4643449954228</v>
      </c>
      <c r="O12" s="150">
        <f t="shared" si="5"/>
        <v>12859.128268469141</v>
      </c>
      <c r="P12" s="150">
        <f t="shared" si="6"/>
        <v>12345.428163636363</v>
      </c>
      <c r="Q12" s="149">
        <f t="shared" si="7"/>
        <v>100581.96161873324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VLOOKUP(A13,IN_04_26!$B$8:$E$635,4,FALSE)</f>
        <v>1010356055.3729218</v>
      </c>
      <c r="D13" s="157">
        <v>10000</v>
      </c>
      <c r="E13" s="156">
        <v>120</v>
      </c>
      <c r="F13" s="156">
        <f t="shared" si="8"/>
        <v>2488.718839681087</v>
      </c>
      <c r="G13" s="155">
        <v>0.122</v>
      </c>
      <c r="H13" s="154">
        <f>VLOOKUP(A22,A22:D29,4,FALSE)</f>
        <v>12345.428163636363</v>
      </c>
      <c r="I13" s="154"/>
      <c r="J13" s="152">
        <f t="shared" si="0"/>
        <v>50517.802768646092</v>
      </c>
      <c r="K13" s="151">
        <f t="shared" si="1"/>
        <v>36979.031626648932</v>
      </c>
      <c r="L13" s="151">
        <f t="shared" si="2"/>
        <v>10103.560555</v>
      </c>
      <c r="M13" s="150">
        <f t="shared" si="3"/>
        <v>44796.939114259563</v>
      </c>
      <c r="N13" s="150">
        <f t="shared" si="4"/>
        <v>13439.081734277868</v>
      </c>
      <c r="O13" s="150">
        <f t="shared" si="5"/>
        <v>30310.681661187653</v>
      </c>
      <c r="P13" s="150">
        <f t="shared" si="6"/>
        <v>12345.428163636363</v>
      </c>
      <c r="Q13" s="149">
        <f t="shared" si="7"/>
        <v>198492.52562365646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VLOOKUP(A14,IN_04_26!$B$8:$E$635,4,FALSE)</f>
        <v>746017569.27621317</v>
      </c>
      <c r="D14" s="157">
        <v>10000</v>
      </c>
      <c r="E14" s="156">
        <v>240</v>
      </c>
      <c r="F14" s="156">
        <f t="shared" si="8"/>
        <v>2488.718839681087</v>
      </c>
      <c r="G14" s="155">
        <v>0.122</v>
      </c>
      <c r="H14" s="154">
        <f>VLOOKUP(A22,A22:D286,4,FALSE)</f>
        <v>12345.428163636363</v>
      </c>
      <c r="I14" s="154">
        <f>VLOOKUP(A25,A22:D29,4)</f>
        <v>9025.4666545454511</v>
      </c>
      <c r="J14" s="152">
        <f t="shared" si="0"/>
        <v>37300.878463810659</v>
      </c>
      <c r="K14" s="151">
        <f t="shared" si="1"/>
        <v>27304.2430355094</v>
      </c>
      <c r="L14" s="151">
        <f t="shared" si="2"/>
        <v>7460.1756949999999</v>
      </c>
      <c r="M14" s="150">
        <f t="shared" si="3"/>
        <v>89593.878228519126</v>
      </c>
      <c r="N14" s="150">
        <f t="shared" si="4"/>
        <v>26878.163468555736</v>
      </c>
      <c r="O14" s="150">
        <f t="shared" si="5"/>
        <v>22380.527078286395</v>
      </c>
      <c r="P14" s="150">
        <f t="shared" si="6"/>
        <v>21370.894818181812</v>
      </c>
      <c r="Q14" s="149">
        <f t="shared" si="7"/>
        <v>232288.76078786311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VLOOKUP(A15,IN_04_26!$B$8:$E$635,4,FALSE)</f>
        <v>1157640069.7720354</v>
      </c>
      <c r="D15" s="157">
        <v>10000</v>
      </c>
      <c r="E15" s="156">
        <v>200</v>
      </c>
      <c r="F15" s="156">
        <f t="shared" si="8"/>
        <v>2488.718839681087</v>
      </c>
      <c r="G15" s="155">
        <v>0.122</v>
      </c>
      <c r="H15" s="154">
        <f>VLOOKUP(A22,A22:D29,4,FALSE)</f>
        <v>12345.428163636363</v>
      </c>
      <c r="I15" s="154"/>
      <c r="J15" s="152">
        <f t="shared" si="0"/>
        <v>57882.003488601767</v>
      </c>
      <c r="K15" s="151">
        <f t="shared" si="1"/>
        <v>42369.626553656497</v>
      </c>
      <c r="L15" s="151">
        <f t="shared" si="2"/>
        <v>11576.4007</v>
      </c>
      <c r="M15" s="150">
        <f t="shared" si="3"/>
        <v>74661.565190432608</v>
      </c>
      <c r="N15" s="150">
        <f t="shared" si="4"/>
        <v>22398.469557129782</v>
      </c>
      <c r="O15" s="150">
        <f t="shared" si="5"/>
        <v>34729.20209316106</v>
      </c>
      <c r="P15" s="150">
        <f t="shared" si="6"/>
        <v>12345.428163636363</v>
      </c>
      <c r="Q15" s="149">
        <f t="shared" si="7"/>
        <v>255962.69574661809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VLOOKUP(A16,IN_04_26!$B$8:$E$635,4,FALSE)</f>
        <v>117486705.86071862</v>
      </c>
      <c r="D16" s="157">
        <v>10000</v>
      </c>
      <c r="E16" s="156">
        <v>200</v>
      </c>
      <c r="F16" s="156">
        <f t="shared" si="8"/>
        <v>2488.718839681087</v>
      </c>
      <c r="G16" s="155">
        <v>0.122</v>
      </c>
      <c r="H16" s="154">
        <f>VLOOKUP(A22,A22:D29,4,FALSE)</f>
        <v>12345.428163636363</v>
      </c>
      <c r="I16" s="154"/>
      <c r="J16" s="152">
        <f t="shared" si="0"/>
        <v>5874.3352930359315</v>
      </c>
      <c r="K16" s="151">
        <f t="shared" si="1"/>
        <v>4300.0134345023016</v>
      </c>
      <c r="L16" s="151">
        <f t="shared" si="2"/>
        <v>1174.86706</v>
      </c>
      <c r="M16" s="150">
        <f t="shared" si="3"/>
        <v>74661.565190432608</v>
      </c>
      <c r="N16" s="150">
        <f t="shared" si="4"/>
        <v>22398.469557129782</v>
      </c>
      <c r="O16" s="150">
        <f t="shared" si="5"/>
        <v>3524.6011758215586</v>
      </c>
      <c r="P16" s="150">
        <f t="shared" si="6"/>
        <v>12345.428163636363</v>
      </c>
      <c r="Q16" s="149">
        <f t="shared" si="7"/>
        <v>124279.27987455853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VLOOKUP(A17,IN_04_26!$B$8:$E$635,4,FALSE)</f>
        <v>766248671.11991787</v>
      </c>
      <c r="D17" s="157">
        <v>10000</v>
      </c>
      <c r="E17" s="156">
        <v>90</v>
      </c>
      <c r="F17" s="156">
        <f t="shared" si="8"/>
        <v>2488.718839681087</v>
      </c>
      <c r="G17" s="155">
        <v>0.122</v>
      </c>
      <c r="H17" s="154">
        <f>VLOOKUP(A22,A22:D29,4,FALSE)</f>
        <v>12345.428163636363</v>
      </c>
      <c r="I17" s="154">
        <f>VLOOKUP(A25,A22:D29,4)</f>
        <v>9025.4666545454511</v>
      </c>
      <c r="J17" s="152">
        <f t="shared" si="0"/>
        <v>38312.433555995893</v>
      </c>
      <c r="K17" s="151">
        <f t="shared" si="1"/>
        <v>28044.701362988995</v>
      </c>
      <c r="L17" s="151">
        <f t="shared" si="2"/>
        <v>7662.4867100000001</v>
      </c>
      <c r="M17" s="150">
        <f t="shared" si="3"/>
        <v>33597.704335694674</v>
      </c>
      <c r="N17" s="150">
        <f t="shared" si="4"/>
        <v>10079.311300708401</v>
      </c>
      <c r="O17" s="150">
        <f t="shared" si="5"/>
        <v>22987.460133597535</v>
      </c>
      <c r="P17" s="150">
        <f t="shared" si="6"/>
        <v>21370.894818181812</v>
      </c>
      <c r="Q17" s="149">
        <f t="shared" si="7"/>
        <v>162054.99221716731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VLOOKUP(A18,IN_04_26!$B$8:$E$635,4,FALSE)</f>
        <v>292357927.48971397</v>
      </c>
      <c r="D18" s="163">
        <v>10000</v>
      </c>
      <c r="E18" s="162">
        <v>60</v>
      </c>
      <c r="F18" s="156">
        <f t="shared" si="8"/>
        <v>2488.718839681087</v>
      </c>
      <c r="G18" s="161">
        <v>0.122</v>
      </c>
      <c r="H18" s="154">
        <f>VLOOKUP(A22,A22:D29,4,FALSE)</f>
        <v>12345.428163636363</v>
      </c>
      <c r="I18" s="154"/>
      <c r="J18" s="152">
        <f t="shared" si="0"/>
        <v>14617.896374485699</v>
      </c>
      <c r="K18" s="151">
        <f t="shared" si="1"/>
        <v>10700.300146123531</v>
      </c>
      <c r="L18" s="151">
        <f t="shared" si="2"/>
        <v>2923.5792750000001</v>
      </c>
      <c r="M18" s="150">
        <f t="shared" si="3"/>
        <v>22398.469557129782</v>
      </c>
      <c r="N18" s="150">
        <f t="shared" si="4"/>
        <v>6719.5408671389341</v>
      </c>
      <c r="O18" s="150">
        <f t="shared" si="5"/>
        <v>8770.7378246914195</v>
      </c>
      <c r="P18" s="150">
        <f t="shared" si="6"/>
        <v>12345.428163636363</v>
      </c>
      <c r="Q18" s="149">
        <f t="shared" si="7"/>
        <v>78475.952208205723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VLOOKUP(A19,IN_04_26!$B$8:$E$635,4,FALSE)</f>
        <v>2424872420.4449224</v>
      </c>
      <c r="D19" s="157">
        <v>10000</v>
      </c>
      <c r="E19" s="156">
        <v>240</v>
      </c>
      <c r="F19" s="156">
        <f t="shared" si="8"/>
        <v>2488.718839681087</v>
      </c>
      <c r="G19" s="155">
        <v>0.122</v>
      </c>
      <c r="H19" s="154">
        <f>VLOOKUP(A22,A22:D29,4,FALSE)</f>
        <v>12345.428163636363</v>
      </c>
      <c r="I19" s="153"/>
      <c r="J19" s="152">
        <f t="shared" si="0"/>
        <v>121243.62102224612</v>
      </c>
      <c r="K19" s="151">
        <f t="shared" si="1"/>
        <v>88750.330588284152</v>
      </c>
      <c r="L19" s="151">
        <f t="shared" si="2"/>
        <v>24248.724204999999</v>
      </c>
      <c r="M19" s="150">
        <f t="shared" si="3"/>
        <v>89593.878228519126</v>
      </c>
      <c r="N19" s="150">
        <f t="shared" si="4"/>
        <v>26878.163468555736</v>
      </c>
      <c r="O19" s="150">
        <f t="shared" si="5"/>
        <v>72746.172613347677</v>
      </c>
      <c r="P19" s="150">
        <f t="shared" si="6"/>
        <v>12345.428163636363</v>
      </c>
      <c r="Q19" s="149">
        <f t="shared" si="7"/>
        <v>435806.31828958914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VLOOKUP(A22,IN_04_26!$B$8:$E$635,4,FALSE)</f>
        <v>12345.428163636363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VLOOKUP(A23,IN_04_26!$B$8:$E$635,4,FALSE)</f>
        <v>10597.575963636358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VLOOKUP(A24,IN_04_26!$B$8:$E$635,4,FALSE)</f>
        <v>9792.980327272744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VLOOKUP(A25,IN_04_26!$B$8:$E$635,4,FALSE)</f>
        <v>9025.4666545454511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VLOOKUP(A26,IN_04_26!$B$8:$E$635,4,FALSE)</f>
        <v>10656.156927272727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VLOOKUP(A27,IN_04_26!$B$8:$E$635,4,FALSE)</f>
        <v>9748.6360345454541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VLOOKUP(A28,IN_04_26!$B$8:$E$635,4,FALSE)</f>
        <v>11251.405858181817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VLOOKUP(A29,IN_04_26!$B$8:$E$635,4,FALSE)</f>
        <v>12345.428163636361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VLOOKUP(A31,IN_04_26!$B$8:$E$635,4,FALSE)</f>
        <v>2488.718839681087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09" t="str">
        <f>'PT ORGANISMOS'!A2</f>
        <v>Precios de ABRIL 2026</v>
      </c>
      <c r="B2" s="309"/>
      <c r="C2" s="309"/>
      <c r="D2" s="309"/>
      <c r="E2" s="309"/>
      <c r="F2" s="309"/>
      <c r="G2" s="309"/>
      <c r="H2" s="212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938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30610.717148472726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VLOOKUP($B10,IN_04_26!$B:$E,4,)</f>
        <v>9748.6360345454541</v>
      </c>
      <c r="G10" s="13">
        <f>F10*E10</f>
        <v>30610.717148472726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38799.571417490908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VLOOKUP($B18,IN_04_26!$B:$E,4,)</f>
        <v>9748.6360345454541</v>
      </c>
      <c r="G18" s="13">
        <f>F18*E18</f>
        <v>38799.571417490908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64730.943269381809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VLOOKUP($B26,IN_04_26!$B:$E,4,)</f>
        <v>9748.6360345454541</v>
      </c>
      <c r="G26" s="13">
        <f>F26*E26</f>
        <v>64730.943269381809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41710.802578924093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VLOOKUP($B34,IN_04_26!$B:$E,4,)</f>
        <v>9748.6360345454541</v>
      </c>
      <c r="G34" s="13">
        <f>F34*E34</f>
        <v>38799.571417490908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VLOOKUP($B36,IN_04_26!$B:$E,4,)</f>
        <v>145561.55807165941</v>
      </c>
      <c r="G36" s="17">
        <f>F36*E36</f>
        <v>2911.2311614331884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26229.714923478263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VLOOKUP($B43,IN_04_26!$B:$E,4,)</f>
        <v>9748.6360345454541</v>
      </c>
      <c r="G43" s="13">
        <f>F43*E43</f>
        <v>19497.272069090908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VLOOKUP($B45,IN_04_26!$B:$E,4,)</f>
        <v>249349.73534767973</v>
      </c>
      <c r="G45" s="17">
        <f>F45*E45</f>
        <v>6732.4428543873528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23870.798635705913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VLOOKUP($B52,IN_04_26!$B:$E,4,)</f>
        <v>9748.6360345454541</v>
      </c>
      <c r="G52" s="13">
        <f>F52*E52</f>
        <v>20959.567474272724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VLOOKUP($B54,IN_04_26!$B:$E,4,)</f>
        <v>145561.55807165941</v>
      </c>
      <c r="G54" s="17">
        <f>F54*E54</f>
        <v>2911.2311614331884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6693.4308421735341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VLOOKUP($B61,IN_04_26!$B:$E,4,)</f>
        <v>9748.6360345454541</v>
      </c>
      <c r="G61" s="13">
        <f>F61*E61</f>
        <v>1598.7763096654546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VLOOKUP($B63,IN_04_26!$B:$E,4,)</f>
        <v>145561.55807165941</v>
      </c>
      <c r="G63" s="17">
        <f>F63*E63</f>
        <v>5094.6545325080797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2328.1897545386064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VLOOKUP($B70,IN_04_26!$B:$E,4,)</f>
        <v>9748.6360345454541</v>
      </c>
      <c r="G70" s="13">
        <f>F70*E70</f>
        <v>487.43180172727273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VLOOKUP($B72,IN_04_26!$B:$E,4,)</f>
        <v>169659.06862037149</v>
      </c>
      <c r="G72" s="13">
        <f>F72*E72</f>
        <v>848.2953431018575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VLOOKUP($B73,IN_04_26!$B:$E,4,)</f>
        <v>198492.52194189519</v>
      </c>
      <c r="G73" s="17">
        <f>F73*E73</f>
        <v>992.46260970947594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09" t="str">
        <f>'PT ORGANISMOS'!A2</f>
        <v>Precios de ABRIL 2026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922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12801.79178217228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VLOOKUP(B9,IN_04_26!$B:$E,4,)</f>
        <v>721.43310652426362</v>
      </c>
      <c r="G9" s="13">
        <f>F9*E9</f>
        <v>7214.3310652426362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VLOOKUP(B10,IN_04_26!$B:$E,4,)</f>
        <v>24635.130707522851</v>
      </c>
      <c r="G10" s="13">
        <f>F10*E10</f>
        <v>862.22957476329987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VLOOKUP(B11,IN_04_26!$B:$E,4,)</f>
        <v>19782.932019914497</v>
      </c>
      <c r="G11" s="13">
        <f>F11*E11</f>
        <v>593.48796059743484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VLOOKUP(B13,IN_04_26!$B:$E,4,)</f>
        <v>9748.6360345454541</v>
      </c>
      <c r="G13" s="13">
        <f>F13*E13</f>
        <v>3899.4544138181818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VLOOKUP(B15,IN_04_26!$B:$E,4,)</f>
        <v>232288.76775072754</v>
      </c>
      <c r="G15" s="17">
        <f>F15*E15</f>
        <v>232.28876775072754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702762.22344289476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VLOOKUP(B21,IN_04_26!$B:$E,4,)</f>
        <v>4791.4518335079429</v>
      </c>
      <c r="G21" s="13">
        <f>F21*E21</f>
        <v>281641.53877359687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VLOOKUP(B22,IN_04_26!$B:$E,4,)</f>
        <v>721.43310652426362</v>
      </c>
      <c r="G22" s="13">
        <f>F22*E22</f>
        <v>180358.27663106591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VLOOKUP(B23,IN_04_26!$B:$E,4,)</f>
        <v>24635.130707522851</v>
      </c>
      <c r="G23" s="13">
        <f>F23*E23</f>
        <v>17244.591495265995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VLOOKUP(B24,IN_04_26!$B:$E,4,)</f>
        <v>19782.932019914497</v>
      </c>
      <c r="G24" s="13">
        <f>F24*E24</f>
        <v>11869.759211948698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VLOOKUP(B26,IN_04_26!$B:$E,4,)</f>
        <v>9748.6360345454541</v>
      </c>
      <c r="G26" s="13">
        <f>F26*E26</f>
        <v>198872.17510472724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VLOOKUP(B28,IN_04_26!$B:$E,4,)</f>
        <v>232288.76775072754</v>
      </c>
      <c r="G28" s="17">
        <f>F28*E28</f>
        <v>12775.882226290014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878662.23178738228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VLOOKUP(B34,IN_04_26!$B:$E,4,)</f>
        <v>4791.4518335079429</v>
      </c>
      <c r="G34" s="13">
        <f>F34*E34</f>
        <v>347380.25792932586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VLOOKUP(B35,IN_04_26!$B:$E,4,)</f>
        <v>721.43310652426362</v>
      </c>
      <c r="G35" s="13">
        <f>F35*E35</f>
        <v>216429.9319572791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VLOOKUP(B36,IN_04_26!$B:$E,4,)</f>
        <v>24635.130707522851</v>
      </c>
      <c r="G36" s="13">
        <f>F36*E36</f>
        <v>17244.591495265995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VLOOKUP(B37,IN_04_26!$B:$E,4,)</f>
        <v>19782.932019914497</v>
      </c>
      <c r="G37" s="13">
        <f>F37*E37</f>
        <v>11869.759211948698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VLOOKUP(B39,IN_04_26!$B:$E,4,)</f>
        <v>9748.6360345454541</v>
      </c>
      <c r="G39" s="13">
        <f>F39*E39</f>
        <v>272961.80896727269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VLOOKUP(B41,IN_04_26!$B:$E,4,)</f>
        <v>232288.76775072754</v>
      </c>
      <c r="G41" s="17">
        <f>F41*E41</f>
        <v>12775.882226290014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885945.02788572467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VLOOKUP(B47,IN_04_26!$B:$E,4,)</f>
        <v>8067.7867761721127</v>
      </c>
      <c r="G47" s="13">
        <f>F47*E47</f>
        <v>389270.71195030445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VLOOKUP(B48,IN_04_26!$B:$E,4,)</f>
        <v>721.43310652426362</v>
      </c>
      <c r="G48" s="13">
        <f>F48*E48</f>
        <v>216429.9319572791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VLOOKUP(B49,IN_04_26!$B:$E,4,)</f>
        <v>24635.130707522851</v>
      </c>
      <c r="G49" s="13">
        <f>F49*E49</f>
        <v>17244.591495265995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VLOOKUP(B50,IN_04_26!$B:$E,4,)</f>
        <v>19782.932019914497</v>
      </c>
      <c r="G50" s="13">
        <f>F50*E50</f>
        <v>11869.759211948698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VLOOKUP(B52,IN_04_26!$B:$E,4,)</f>
        <v>9748.6360345454541</v>
      </c>
      <c r="G52" s="13">
        <f>F52*E52</f>
        <v>238354.15104463635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VLOOKUP(B54,IN_04_26!$B:$E,4,)</f>
        <v>232288.76775072754</v>
      </c>
      <c r="G54" s="17">
        <f>F54*E54</f>
        <v>12775.882226290014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09" t="str">
        <f>'PT ORGANISMOS'!A2</f>
        <v>Precios de ABRIL 2026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927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1481666.1539107524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VLOOKUP($B9,IN_04_26!$B:$E,4,)</f>
        <v>4791.4518335079429</v>
      </c>
      <c r="G9" s="13">
        <f>F9*E9</f>
        <v>790589.55252881057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VLOOKUP($B10,IN_04_26!$B:$E,4,)</f>
        <v>721.43310652426362</v>
      </c>
      <c r="G10" s="13">
        <f>F10*E10</f>
        <v>227251.42855514304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VLOOKUP($B11,IN_04_26!$B:$E,4,)</f>
        <v>18438.400772693076</v>
      </c>
      <c r="G11" s="13">
        <f>F11*E11</f>
        <v>47773.896402047765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VLOOKUP($B12,IN_04_26!$B:$E,4,)</f>
        <v>24635.130707522851</v>
      </c>
      <c r="G12" s="13">
        <f>F12*E12</f>
        <v>17244.591495265995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VLOOKUP($B13,IN_04_26!$B:$E,4,)</f>
        <v>19782.932019914497</v>
      </c>
      <c r="G13" s="13">
        <f>F13*E13</f>
        <v>11869.759211948698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VLOOKUP($B15,IN_04_26!$B:$E,4,)</f>
        <v>9748.6360345454541</v>
      </c>
      <c r="G15" s="13">
        <f>F15*E15</f>
        <v>375322.48732999997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VLOOKUP($B17,IN_04_26!$B:$E,4,)</f>
        <v>232288.76775072754</v>
      </c>
      <c r="G17" s="17">
        <f>F17*E17</f>
        <v>11614.438387536378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1392817.1295314436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VLOOKUP($B23,IN_04_26!$B:$E,4,)</f>
        <v>4791.4518335079429</v>
      </c>
      <c r="G23" s="13">
        <f>F23*E23</f>
        <v>713926.32319268351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VLOOKUP($B24,IN_04_26!$B:$E,4,)</f>
        <v>721.43310652426362</v>
      </c>
      <c r="G24" s="13">
        <f>F24*E24</f>
        <v>227251.42855514304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VLOOKUP($B25,IN_04_26!$B:$E,4,)</f>
        <v>18438.400772693076</v>
      </c>
      <c r="G25" s="13">
        <f>F25*E25</f>
        <v>47773.896402047765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VLOOKUP($B26,IN_04_26!$B:$E,4,)</f>
        <v>24635.130707522851</v>
      </c>
      <c r="G26" s="13">
        <f>F26*E26</f>
        <v>17244.591495265995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VLOOKUP($B27,IN_04_26!$B:$E,4,)</f>
        <v>19782.932019914497</v>
      </c>
      <c r="G27" s="13">
        <f>F27*E27</f>
        <v>11869.759211948698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VLOOKUP($B29,IN_04_26!$B:$E,4,)</f>
        <v>9748.6360345454541</v>
      </c>
      <c r="G29" s="13">
        <f>F29*E29</f>
        <v>363136.69228681817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VLOOKUP($B31,IN_04_26!$B:$E,4,)</f>
        <v>232288.76775072754</v>
      </c>
      <c r="G31" s="17">
        <f>F31*E31</f>
        <v>11614.438387536378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1299200.7833398003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VLOOKUP($B37,IN_04_26!$B:$E,4,)</f>
        <v>4791.4518335079429</v>
      </c>
      <c r="G37" s="13">
        <f>F37*E37</f>
        <v>632471.64202304848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VLOOKUP($B38,IN_04_26!$B:$E,4,)</f>
        <v>721.43310652426362</v>
      </c>
      <c r="G38" s="13">
        <f>F38*E38</f>
        <v>223644.26302252171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VLOOKUP($B39,IN_04_26!$B:$E,4,)</f>
        <v>18438.400772693076</v>
      </c>
      <c r="G39" s="13">
        <f>F39*E39</f>
        <v>35807.374300569951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VLOOKUP($B40,IN_04_26!$B:$E,4,)</f>
        <v>24635.130707522851</v>
      </c>
      <c r="G40" s="13">
        <f>F40*E40</f>
        <v>17244.591495265995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VLOOKUP($B41,IN_04_26!$B:$E,4,)</f>
        <v>19782.932019914497</v>
      </c>
      <c r="G41" s="13">
        <f>F41*E41</f>
        <v>11869.759211948698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VLOOKUP($B43,IN_04_26!$B:$E,4,)</f>
        <v>9748.6360345454541</v>
      </c>
      <c r="G43" s="13">
        <f>F43*E43</f>
        <v>366548.71489890909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VLOOKUP($B45,IN_04_26!$B:$E,4,)</f>
        <v>232288.76775072754</v>
      </c>
      <c r="G45" s="17">
        <f>F45*E45</f>
        <v>11614.438387536378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1369235.7863694164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VLOOKUP($B51,IN_04_26!$B:$E,4,)</f>
        <v>4791.4518335079429</v>
      </c>
      <c r="G51" s="13">
        <f>F51*E51</f>
        <v>642054.54569006432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VLOOKUP($B52,IN_04_26!$B:$E,4,)</f>
        <v>721.43310652426362</v>
      </c>
      <c r="G52" s="13">
        <f>F52*E52</f>
        <v>223644.26302252171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VLOOKUP($B53,IN_04_26!$B:$E,4,)</f>
        <v>18438.400772693076</v>
      </c>
      <c r="G53" s="13">
        <f>F53*E53</f>
        <v>55315.202318079231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VLOOKUP($B54,IN_04_26!$B:$E,4,)</f>
        <v>24635.130707522851</v>
      </c>
      <c r="G54" s="13">
        <f>F54*E54</f>
        <v>17244.591495265995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VLOOKUP($B55,IN_04_26!$B:$E,4,)</f>
        <v>19782.932019914497</v>
      </c>
      <c r="G55" s="13">
        <f>F55*E55</f>
        <v>11869.759211948698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VLOOKUP($B57,IN_04_26!$B:$E,4,)</f>
        <v>9748.6360345454541</v>
      </c>
      <c r="G57" s="13">
        <f>F57*E57</f>
        <v>407492.98624399997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VLOOKUP($B59,IN_04_26!$B:$E,4,)</f>
        <v>232288.76775072754</v>
      </c>
      <c r="G59" s="17">
        <f>F59*E59</f>
        <v>11614.438387536378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999270.95221846353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VLOOKUP($B65,IN_04_26!$B:$E,4,)</f>
        <v>4791.4518335079429</v>
      </c>
      <c r="G65" s="13">
        <f>F65*E65</f>
        <v>377245.3772075809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VLOOKUP($B66,IN_04_26!$B:$E,4,)</f>
        <v>721.43310652426362</v>
      </c>
      <c r="G66" s="13">
        <f>F66*E66</f>
        <v>223644.26302252171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VLOOKUP($B67,IN_04_26!$B:$E,4,)</f>
        <v>18438.400772693076</v>
      </c>
      <c r="G67" s="13">
        <f>F67*E67</f>
        <v>63243.71465033725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VLOOKUP($B68,IN_04_26!$B:$E,4,)</f>
        <v>24635.130707522851</v>
      </c>
      <c r="G68" s="13">
        <f>F68*E68</f>
        <v>17244.591495265995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VLOOKUP($B69,IN_04_26!$B:$E,4,)</f>
        <v>19782.932019914497</v>
      </c>
      <c r="G69" s="13">
        <f>F69*E69</f>
        <v>11869.759211948698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VLOOKUP($B71,IN_04_26!$B:$E,4,)</f>
        <v>9748.6360345454541</v>
      </c>
      <c r="G71" s="13">
        <f>F71*E71</f>
        <v>294408.80824327271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VLOOKUP($B73,IN_04_26!$B:$E,4,)</f>
        <v>232288.76775072754</v>
      </c>
      <c r="G73" s="17">
        <f>F73*E73</f>
        <v>11614.438387536378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103673.7886843063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VLOOKUP($B79,IN_04_26!$B:$E,4,)</f>
        <v>8067.7867761721127</v>
      </c>
      <c r="G79" s="13">
        <f t="shared" ref="G79:G85" si="0">F79*E79</f>
        <v>10326.767073500305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VLOOKUP($B80,IN_04_26!$B:$E,4,)</f>
        <v>1265.2143354123266</v>
      </c>
      <c r="G80" s="13">
        <f t="shared" si="0"/>
        <v>10121.714683298613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VLOOKUP($B81,IN_04_26!$B:$E,4,)</f>
        <v>3055.8237998624068</v>
      </c>
      <c r="G81" s="13">
        <f t="shared" si="0"/>
        <v>6417.2299797110545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VLOOKUP($B82,IN_04_26!$B:$E,4,)</f>
        <v>721.43310652426362</v>
      </c>
      <c r="G82" s="13">
        <f t="shared" si="0"/>
        <v>14428.662130485272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VLOOKUP($B83,IN_04_26!$B:$E,4,)</f>
        <v>18438.400772693076</v>
      </c>
      <c r="G83" s="13">
        <f t="shared" si="0"/>
        <v>16078.285473788363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VLOOKUP($B84,IN_04_26!$B:$E,4,)</f>
        <v>24635.130707522851</v>
      </c>
      <c r="G84" s="13">
        <f t="shared" si="0"/>
        <v>812.95931334825411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VLOOKUP($B85,IN_04_26!$B:$E,4,)</f>
        <v>19782.932019914497</v>
      </c>
      <c r="G85" s="13">
        <f t="shared" si="0"/>
        <v>652.8367566571784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VLOOKUP($B87,IN_04_26!$B:$E,4,)</f>
        <v>9748.6360345454541</v>
      </c>
      <c r="G87" s="13">
        <f>F87*E87</f>
        <v>43673.889434763638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VLOOKUP($B89,IN_04_26!$B:$E,4,)</f>
        <v>232288.76775072754</v>
      </c>
      <c r="G89" s="17">
        <f>F89*E89</f>
        <v>1161.4438387536377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1069537.7111902717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VLOOKUP($B95,IN_04_26!$B:$E,4,)</f>
        <v>4791.4518335079429</v>
      </c>
      <c r="G95" s="13">
        <f t="shared" ref="G95:G100" si="1">F95*E95</f>
        <v>71584.290392608658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VLOOKUP($B96,IN_04_26!$B:$E,4,)</f>
        <v>8067.7867761721127</v>
      </c>
      <c r="G96" s="13">
        <f t="shared" si="1"/>
        <v>423558.80574903591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VLOOKUP($B97,IN_04_26!$B:$E,4,)</f>
        <v>721.43310652426362</v>
      </c>
      <c r="G97" s="13">
        <f t="shared" si="1"/>
        <v>227251.42855514304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VLOOKUP($B98,IN_04_26!$B:$E,4,)</f>
        <v>24635.130707522851</v>
      </c>
      <c r="G98" s="13">
        <f t="shared" si="1"/>
        <v>17244.591495265995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VLOOKUP($B99,IN_04_26!$B:$E,4,)</f>
        <v>4216.1076623472263</v>
      </c>
      <c r="G99" s="13">
        <f t="shared" si="1"/>
        <v>13955.31636236932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VLOOKUP($B100,IN_04_26!$B:$E,4,)</f>
        <v>19782.932019914497</v>
      </c>
      <c r="G100" s="13">
        <f t="shared" si="1"/>
        <v>11869.759211948698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VLOOKUP($B102,IN_04_26!$B:$E,4,)</f>
        <v>9748.6360345454541</v>
      </c>
      <c r="G102" s="13">
        <f>F102*E102</f>
        <v>292459.08103636361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VLOOKUP($B104,IN_04_26!$B:$E,4,)</f>
        <v>232288.76775072754</v>
      </c>
      <c r="G104" s="17">
        <f>F104*E104</f>
        <v>11614.438387536378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1219802.9665109823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VLOOKUP($B110,IN_04_26!$B:$E,4,)</f>
        <v>4791.4518335079429</v>
      </c>
      <c r="G110" s="13">
        <f>F110*E110</f>
        <v>582640.54295456584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VLOOKUP($B111,IN_04_26!$B:$E,4,)</f>
        <v>721.43310652426362</v>
      </c>
      <c r="G111" s="13">
        <f>F111*E111</f>
        <v>223644.26302252171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VLOOKUP($B112,IN_04_26!$B:$E,4,)</f>
        <v>20305.031482130114</v>
      </c>
      <c r="G112" s="13">
        <f>F112*E112</f>
        <v>69646.257983706295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VLOOKUP($B113,IN_04_26!$B:$E,4,)</f>
        <v>24635.130707522851</v>
      </c>
      <c r="G113" s="13">
        <f>F113*E113</f>
        <v>22417.968943845794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VLOOKUP($B114,IN_04_26!$B:$E,4,)</f>
        <v>19782.932019914497</v>
      </c>
      <c r="G114" s="13">
        <f>F114*E114</f>
        <v>15430.686975533308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VLOOKUP($B116,IN_04_26!$B:$E,4,)</f>
        <v>9748.6360345454541</v>
      </c>
      <c r="G116" s="13">
        <f>F116*E116</f>
        <v>294408.80824327271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VLOOKUP($B118,IN_04_26!$B:$E,4,)</f>
        <v>232288.76775072754</v>
      </c>
      <c r="G118" s="17">
        <f>F118*E118</f>
        <v>11614.438387536378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1376614.1384135494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VLOOKUP($B124,IN_04_26!$B:$E,4,)</f>
        <v>4791.4518335079429</v>
      </c>
      <c r="G124" s="13">
        <f>F124*E124</f>
        <v>706260.00025907077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VLOOKUP($B125,IN_04_26!$B:$E,4,)</f>
        <v>721.43310652426362</v>
      </c>
      <c r="G125" s="13">
        <f>F125*E125</f>
        <v>223644.26302252171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VLOOKUP($B126,IN_04_26!$B:$E,4,)</f>
        <v>20305.031482130114</v>
      </c>
      <c r="G126" s="13">
        <f>F126*E126</f>
        <v>39432.371138296679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VLOOKUP($B127,IN_04_26!$B:$E,4,)</f>
        <v>24635.130707522851</v>
      </c>
      <c r="G127" s="13">
        <f>F127*E127</f>
        <v>17244.591495265995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VLOOKUP($B128,IN_04_26!$B:$E,4,)</f>
        <v>19782.932019914497</v>
      </c>
      <c r="G128" s="13">
        <f>F128*E128</f>
        <v>11869.759211948698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VLOOKUP($B130,IN_04_26!$B:$E,4,)</f>
        <v>9748.6360345454541</v>
      </c>
      <c r="G130" s="13">
        <f>F130*E130</f>
        <v>366548.71489890909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VLOOKUP($B132,IN_04_26!$B:$E,4,)</f>
        <v>232288.76775072754</v>
      </c>
      <c r="G132" s="17">
        <f>F132*E132</f>
        <v>11614.438387536378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1721076.5684613809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VLOOKUP($B138,IN_04_26!$B:$E,4,)</f>
        <v>4791.4518335079429</v>
      </c>
      <c r="G138" s="13">
        <f>F138*E138</f>
        <v>1037349.3219544697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VLOOKUP($B139,IN_04_26!$B:$E,4,)</f>
        <v>721.43310652426362</v>
      </c>
      <c r="G139" s="13">
        <f>F139*E139</f>
        <v>227251.42855514304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VLOOKUP($B140,IN_04_26!$B:$E,4,)</f>
        <v>20305.031482130114</v>
      </c>
      <c r="G140" s="13">
        <f>F140*E140</f>
        <v>52610.336570199128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VLOOKUP($B141,IN_04_26!$B:$E,4,)</f>
        <v>24635.130707522851</v>
      </c>
      <c r="G141" s="13">
        <f>F141*E141</f>
        <v>17244.591495265995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VLOOKUP($B142,IN_04_26!$B:$E,4,)</f>
        <v>19782.932019914497</v>
      </c>
      <c r="G142" s="13">
        <f>F142*E142</f>
        <v>11869.759211948698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VLOOKUP($B144,IN_04_26!$B:$E,4,)</f>
        <v>9748.6360345454541</v>
      </c>
      <c r="G144" s="13">
        <f>F144*E144</f>
        <v>363136.69228681817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VLOOKUP($B146,IN_04_26!$B:$E,4,)</f>
        <v>232288.76775072754</v>
      </c>
      <c r="G146" s="17">
        <f>F146*E146</f>
        <v>11614.438387536378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IN_04_26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IN_04_26!Títulos_a_imprimir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JIME DELGADO</cp:lastModifiedBy>
  <cp:lastPrinted>2026-06-01T16:21:45Z</cp:lastPrinted>
  <dcterms:created xsi:type="dcterms:W3CDTF">2013-06-29T12:58:03Z</dcterms:created>
  <dcterms:modified xsi:type="dcterms:W3CDTF">2026-06-01T16:22:59Z</dcterms:modified>
</cp:coreProperties>
</file>