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9040" windowHeight="15840" tabRatio="890"/>
  </bookViews>
  <sheets>
    <sheet name="IN_04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IN_04_25!$B$7:$E$7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IN_04_25!$5:$6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A2" i="1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P45" i="26"/>
  <c r="P41" i="26"/>
  <c r="R41" i="26" s="1"/>
  <c r="P40" i="26"/>
  <c r="P39" i="26"/>
  <c r="P38" i="26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P27" i="26"/>
  <c r="P26" i="26"/>
  <c r="P25" i="26"/>
  <c r="R25" i="26" s="1"/>
  <c r="P24" i="26"/>
  <c r="P23" i="26"/>
  <c r="P22" i="26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P11" i="26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1" i="26"/>
  <c r="R12" i="26"/>
  <c r="R14" i="26"/>
  <c r="R15" i="26"/>
  <c r="R16" i="26"/>
  <c r="R18" i="26"/>
  <c r="R19" i="26"/>
  <c r="R20" i="26"/>
  <c r="R22" i="26"/>
  <c r="R23" i="26"/>
  <c r="R24" i="26"/>
  <c r="R26" i="26"/>
  <c r="R27" i="26"/>
  <c r="R28" i="26"/>
  <c r="R30" i="26"/>
  <c r="R31" i="26"/>
  <c r="R32" i="26"/>
  <c r="R34" i="26"/>
  <c r="R35" i="26"/>
  <c r="R36" i="26"/>
  <c r="R38" i="26"/>
  <c r="R39" i="26"/>
  <c r="R40" i="26"/>
  <c r="R45" i="26"/>
  <c r="R46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67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803" i="2"/>
  <c r="F744" i="2"/>
  <c r="F794" i="2"/>
  <c r="F793" i="2"/>
  <c r="F733" i="2"/>
  <c r="F799" i="2"/>
  <c r="F227" i="2"/>
  <c r="F225" i="2"/>
  <c r="F223" i="2"/>
  <c r="F182" i="2"/>
  <c r="F213" i="2"/>
  <c r="F208" i="2"/>
  <c r="F207" i="2"/>
  <c r="F206" i="2"/>
  <c r="F196" i="2"/>
  <c r="F178" i="2"/>
  <c r="F216" i="2"/>
  <c r="F130" i="2"/>
  <c r="F113" i="2"/>
  <c r="F112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12" i="17"/>
  <c r="G12" i="17" s="1"/>
  <c r="F43" i="17"/>
  <c r="G43" i="17" s="1"/>
  <c r="F27" i="17"/>
  <c r="G27" i="17" s="1"/>
  <c r="F205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03" i="2"/>
  <c r="F77" i="23"/>
  <c r="G77" i="23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97" i="11"/>
  <c r="G97" i="11" s="1"/>
  <c r="F111" i="2"/>
  <c r="F81" i="6"/>
  <c r="G81" i="6" s="1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369" i="2"/>
  <c r="F46" i="21"/>
  <c r="G46" i="21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G97" i="3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34" i="20"/>
  <c r="G34" i="20" s="1"/>
  <c r="F9" i="20"/>
  <c r="G9" i="20" s="1"/>
  <c r="F26" i="2"/>
  <c r="F219" i="2"/>
  <c r="F191" i="2"/>
  <c r="F193" i="2"/>
  <c r="F195" i="2"/>
  <c r="F648" i="2"/>
  <c r="F218" i="2"/>
  <c r="F179" i="2"/>
  <c r="F194" i="2"/>
  <c r="F187" i="2"/>
  <c r="F170" i="2"/>
  <c r="F275" i="2"/>
  <c r="F127" i="2"/>
  <c r="F129" i="2"/>
  <c r="F729" i="2"/>
  <c r="F80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210" i="2"/>
  <c r="F209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4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5" i="38" l="1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684" i="2"/>
  <c r="F59" i="10"/>
  <c r="G59" i="10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38" i="17"/>
  <c r="G38" i="17" s="1"/>
  <c r="F215" i="2"/>
  <c r="F506" i="2"/>
  <c r="F11" i="23"/>
  <c r="G11" i="23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F502" i="2"/>
  <c r="F59" i="23"/>
  <c r="G59" i="23" s="1"/>
  <c r="G92" i="38"/>
  <c r="F81" i="11"/>
  <c r="G81" i="11" s="1"/>
  <c r="F681" i="2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20" i="23"/>
  <c r="G20" i="23" s="1"/>
  <c r="F498" i="2"/>
  <c r="F36" i="23"/>
  <c r="G36" i="23" s="1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86" i="2"/>
  <c r="F49" i="10"/>
  <c r="G49" i="10" s="1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35" i="23"/>
  <c r="G35" i="23" s="1"/>
  <c r="F507" i="2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G107" i="38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13" i="17"/>
  <c r="G13" i="17" s="1"/>
  <c r="F28" i="17"/>
  <c r="G28" i="17" s="1"/>
  <c r="F44" i="17"/>
  <c r="G44" i="17" s="1"/>
  <c r="F166" i="2"/>
  <c r="F665" i="2"/>
  <c r="F44" i="15"/>
  <c r="G44" i="15" s="1"/>
  <c r="F11" i="15"/>
  <c r="G11" i="15" s="1"/>
  <c r="F668" i="2"/>
  <c r="F113" i="20"/>
  <c r="G113" i="20" s="1"/>
  <c r="G109" i="38" s="1"/>
  <c r="F682" i="2"/>
  <c r="F73" i="10"/>
  <c r="G73" i="10" s="1"/>
  <c r="F603" i="2"/>
  <c r="F93" i="15"/>
  <c r="G93" i="15" s="1"/>
  <c r="F119" i="15"/>
  <c r="G119" i="15" s="1"/>
  <c r="G80" i="38" s="1"/>
  <c r="F10" i="22"/>
  <c r="G10" i="22" s="1"/>
  <c r="F129" i="15"/>
  <c r="G129" i="15" s="1"/>
  <c r="G81" i="38" s="1"/>
  <c r="F106" i="15"/>
  <c r="G106" i="15" s="1"/>
  <c r="F141" i="15"/>
  <c r="G141" i="15" s="1"/>
  <c r="F420" i="2"/>
  <c r="F51" i="12"/>
  <c r="G51" i="12" s="1"/>
  <c r="F53" i="16"/>
  <c r="G53" i="16" s="1"/>
  <c r="G87" i="38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499" i="2"/>
  <c r="F55" i="23"/>
  <c r="G55" i="23" s="1"/>
  <c r="F392" i="2"/>
  <c r="F44" i="18"/>
  <c r="G44" i="18" s="1"/>
  <c r="G94" i="38" s="1"/>
  <c r="F65" i="18"/>
  <c r="G65" i="18" s="1"/>
  <c r="G96" i="3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G46" i="38" s="1"/>
  <c r="F69" i="10"/>
  <c r="G69" i="10" s="1"/>
  <c r="F504" i="2"/>
  <c r="F63" i="23"/>
  <c r="G63" i="23" s="1"/>
  <c r="F576" i="2"/>
  <c r="D29" i="36"/>
  <c r="L8" i="26"/>
  <c r="F713" i="2"/>
  <c r="G71" i="38"/>
  <c r="G31" i="38"/>
  <c r="G121" i="38"/>
  <c r="F192" i="2"/>
  <c r="F9" i="17"/>
  <c r="G9" i="17" s="1"/>
  <c r="F23" i="17"/>
  <c r="G23" i="17" s="1"/>
  <c r="F41" i="17"/>
  <c r="G41" i="17" s="1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F607" i="2"/>
  <c r="F484" i="2"/>
  <c r="G41" i="38" l="1"/>
  <c r="G56" i="38"/>
  <c r="G73" i="38"/>
  <c r="G78" i="38"/>
  <c r="G82" i="38"/>
  <c r="G79" i="38"/>
  <c r="G45" i="38"/>
  <c r="G34" i="38"/>
  <c r="G37" i="38"/>
  <c r="G52" i="38"/>
  <c r="G47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G112" i="38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L13" i="26"/>
  <c r="F765" i="2"/>
  <c r="G6" i="19" l="1"/>
  <c r="F98" i="38" s="1"/>
  <c r="L15" i="26"/>
  <c r="F759" i="2"/>
  <c r="F653" i="2"/>
  <c r="F42" i="15"/>
  <c r="G42" i="15" s="1"/>
  <c r="F12" i="15"/>
  <c r="G12" i="15" s="1"/>
  <c r="G99" i="38"/>
  <c r="G6" i="20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I163" i="1"/>
  <c r="G54" i="20"/>
  <c r="G115" i="38"/>
  <c r="L12" i="26"/>
  <c r="F764" i="2"/>
  <c r="H5" i="38"/>
  <c r="G6" i="3"/>
  <c r="F760" i="2"/>
  <c r="L16" i="26"/>
  <c r="F98" i="29" l="1"/>
  <c r="F5" i="29"/>
  <c r="F5" i="38"/>
  <c r="I7" i="1"/>
  <c r="G74" i="38"/>
  <c r="F99" i="29"/>
  <c r="F99" i="38"/>
  <c r="I168" i="1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572" i="2" l="1"/>
  <c r="F805" i="2"/>
  <c r="F125" i="2"/>
  <c r="F782" i="2"/>
  <c r="F735" i="2"/>
  <c r="F199" i="2"/>
  <c r="F763" i="2"/>
  <c r="F76" i="2"/>
  <c r="F489" i="2" l="1"/>
  <c r="F37" i="23"/>
  <c r="G37" i="23" s="1"/>
  <c r="F496" i="2"/>
  <c r="F62" i="23"/>
  <c r="G62" i="23" s="1"/>
  <c r="F56" i="2"/>
  <c r="F27" i="12"/>
  <c r="G27" i="12" s="1"/>
  <c r="G60" i="38" s="1"/>
  <c r="F12" i="12"/>
  <c r="G12" i="12" s="1"/>
  <c r="G59" i="38" s="1"/>
  <c r="F649" i="2"/>
  <c r="F788" i="2"/>
  <c r="F779" i="2"/>
  <c r="F822" i="2"/>
  <c r="F142" i="2"/>
  <c r="F140" i="2"/>
  <c r="F138" i="2"/>
  <c r="F143" i="2"/>
  <c r="F139" i="2"/>
  <c r="F189" i="2"/>
  <c r="F188" i="2"/>
  <c r="F229" i="2"/>
  <c r="F184" i="2"/>
  <c r="F46" i="2"/>
  <c r="F17" i="2"/>
  <c r="F11" i="2"/>
  <c r="F9" i="2"/>
  <c r="F7" i="2"/>
  <c r="F47" i="2"/>
  <c r="F18" i="2"/>
  <c r="F48" i="2"/>
  <c r="F19" i="2"/>
  <c r="F13" i="2"/>
  <c r="F10" i="2"/>
  <c r="F8" i="2"/>
  <c r="F6" i="2"/>
  <c r="F45" i="2"/>
  <c r="F468" i="2"/>
  <c r="F626" i="2"/>
  <c r="F37" i="2"/>
  <c r="F38" i="2"/>
  <c r="F36" i="2"/>
  <c r="F153" i="2"/>
  <c r="F154" i="2"/>
  <c r="F149" i="2"/>
  <c r="F167" i="2"/>
  <c r="F168" i="2"/>
  <c r="F559" i="2"/>
  <c r="F561" i="2"/>
  <c r="F581" i="2"/>
  <c r="F579" i="2"/>
  <c r="F548" i="2"/>
  <c r="F813" i="2"/>
  <c r="F835" i="2"/>
  <c r="F51" i="2"/>
  <c r="F49" i="2"/>
  <c r="F15" i="2"/>
  <c r="F50" i="2"/>
  <c r="F819" i="2"/>
  <c r="F820" i="2"/>
  <c r="F443" i="2"/>
  <c r="F439" i="2"/>
  <c r="F438" i="2"/>
  <c r="F436" i="2"/>
  <c r="F442" i="2"/>
  <c r="F437" i="2"/>
  <c r="F435" i="2"/>
  <c r="F670" i="2"/>
  <c r="F669" i="2"/>
  <c r="F169" i="2"/>
  <c r="F165" i="2"/>
  <c r="F622" i="2"/>
  <c r="F171" i="2"/>
  <c r="F245" i="2"/>
  <c r="F634" i="2"/>
  <c r="F246" i="2"/>
  <c r="F256" i="2"/>
  <c r="F24" i="2"/>
  <c r="F28" i="2"/>
  <c r="F29" i="2"/>
  <c r="F776" i="2"/>
  <c r="F777" i="2"/>
  <c r="F775" i="2"/>
  <c r="F240" i="2"/>
  <c r="F144" i="2"/>
  <c r="F274" i="2"/>
  <c r="F201" i="2"/>
  <c r="F202" i="2"/>
  <c r="F174" i="2"/>
  <c r="F186" i="2"/>
  <c r="F224" i="2"/>
  <c r="F185" i="2"/>
  <c r="F180" i="2"/>
  <c r="F211" i="2"/>
  <c r="F20" i="2"/>
  <c r="F21" i="2"/>
  <c r="F14" i="2"/>
  <c r="F33" i="2"/>
  <c r="F514" i="2"/>
  <c r="F740" i="2"/>
  <c r="F826" i="2"/>
  <c r="F739" i="2"/>
  <c r="F175" i="2"/>
  <c r="F176" i="2"/>
  <c r="F726" i="2"/>
  <c r="F727" i="2"/>
  <c r="F828" i="2"/>
  <c r="F824" i="2"/>
  <c r="F565" i="2"/>
  <c r="F568" i="2"/>
  <c r="F567" i="2"/>
  <c r="F566" i="2"/>
  <c r="F493" i="2" l="1"/>
  <c r="F13" i="23"/>
  <c r="G13" i="23" s="1"/>
  <c r="F61" i="23"/>
  <c r="G61" i="23" s="1"/>
  <c r="F501" i="2"/>
  <c r="F494" i="2"/>
  <c r="F39" i="23"/>
  <c r="G39" i="23" s="1"/>
  <c r="F173" i="2"/>
  <c r="F39" i="17"/>
  <c r="G39" i="17" s="1"/>
  <c r="F36" i="20"/>
  <c r="G36" i="20" s="1"/>
  <c r="F44" i="2"/>
  <c r="F107" i="11"/>
  <c r="G107" i="11" s="1"/>
  <c r="G58" i="38" s="1"/>
  <c r="F51" i="11"/>
  <c r="G51" i="11" s="1"/>
  <c r="F147" i="2"/>
  <c r="F40" i="11"/>
  <c r="G40" i="11" s="1"/>
  <c r="G53" i="38" s="1"/>
  <c r="F99" i="6"/>
  <c r="G99" i="6" s="1"/>
  <c r="F141" i="2"/>
  <c r="F66" i="20"/>
  <c r="G66" i="20" s="1"/>
  <c r="F515" i="2"/>
  <c r="F60" i="23"/>
  <c r="G60" i="23" s="1"/>
  <c r="F71" i="16"/>
  <c r="G71" i="16" s="1"/>
  <c r="G85" i="38" s="1"/>
  <c r="F39" i="16"/>
  <c r="G39" i="16" s="1"/>
  <c r="G86" i="38" s="1"/>
  <c r="F247" i="2"/>
  <c r="F29" i="16"/>
  <c r="G29" i="16" s="1"/>
  <c r="G84" i="38" s="1"/>
  <c r="F9" i="16"/>
  <c r="G9" i="16" s="1"/>
  <c r="G83" i="38" s="1"/>
  <c r="F434" i="2"/>
  <c r="F26" i="21"/>
  <c r="G26" i="21" s="1"/>
  <c r="F9" i="21"/>
  <c r="G9" i="21" s="1"/>
  <c r="F525" i="2"/>
  <c r="F40" i="23"/>
  <c r="G40" i="23" s="1"/>
  <c r="F433" i="2"/>
  <c r="F12" i="21"/>
  <c r="G12" i="21" s="1"/>
  <c r="F32" i="20"/>
  <c r="G32" i="20" s="1"/>
  <c r="F27" i="2"/>
  <c r="F42" i="17"/>
  <c r="G42" i="17" s="1"/>
  <c r="F26" i="17"/>
  <c r="G26" i="17" s="1"/>
  <c r="F212" i="2"/>
  <c r="F11" i="17"/>
  <c r="G11" i="17" s="1"/>
  <c r="F203" i="2"/>
  <c r="F25" i="17"/>
  <c r="G25" i="17" s="1"/>
  <c r="F24" i="17"/>
  <c r="G24" i="17" s="1"/>
  <c r="F177" i="2"/>
  <c r="F10" i="17"/>
  <c r="G10" i="17" s="1"/>
  <c r="F40" i="17"/>
  <c r="G40" i="17" s="1"/>
  <c r="L8" i="27"/>
  <c r="F841" i="2"/>
  <c r="F511" i="2"/>
  <c r="F76" i="23"/>
  <c r="G76" i="23" s="1"/>
  <c r="F12" i="23"/>
  <c r="G12" i="23" s="1"/>
  <c r="F509" i="2"/>
  <c r="F27" i="21"/>
  <c r="G27" i="21" s="1"/>
  <c r="F441" i="2"/>
  <c r="F10" i="21"/>
  <c r="G10" i="21" s="1"/>
  <c r="F35" i="2"/>
  <c r="F10" i="11"/>
  <c r="G10" i="11" s="1"/>
  <c r="G51" i="38" s="1"/>
  <c r="F48" i="7"/>
  <c r="G48" i="7" s="1"/>
  <c r="G30" i="38" s="1"/>
  <c r="F51" i="6"/>
  <c r="G51" i="6" s="1"/>
  <c r="G20" i="38" s="1"/>
  <c r="F9" i="25"/>
  <c r="G9" i="25" s="1"/>
  <c r="G120" i="38" s="1"/>
  <c r="F9" i="6"/>
  <c r="G9" i="6" s="1"/>
  <c r="G17" i="38" s="1"/>
  <c r="F132" i="7"/>
  <c r="G132" i="7" s="1"/>
  <c r="F21" i="5"/>
  <c r="G21" i="5" s="1"/>
  <c r="G14" i="38" s="1"/>
  <c r="F23" i="6"/>
  <c r="G23" i="6" s="1"/>
  <c r="G18" i="38" s="1"/>
  <c r="F29" i="22"/>
  <c r="G29" i="22" s="1"/>
  <c r="G114" i="38" s="1"/>
  <c r="F31" i="21"/>
  <c r="G31" i="21" s="1"/>
  <c r="F15" i="22"/>
  <c r="G15" i="22" s="1"/>
  <c r="G113" i="38" s="1"/>
  <c r="F37" i="6"/>
  <c r="G37" i="6" s="1"/>
  <c r="G19" i="38" s="1"/>
  <c r="F92" i="11"/>
  <c r="G92" i="11" s="1"/>
  <c r="F16" i="21"/>
  <c r="G16" i="21" s="1"/>
  <c r="F124" i="6"/>
  <c r="G124" i="6" s="1"/>
  <c r="G25" i="38" s="1"/>
  <c r="F34" i="5"/>
  <c r="G34" i="5" s="1"/>
  <c r="G15" i="38" s="1"/>
  <c r="F110" i="6"/>
  <c r="G110" i="6" s="1"/>
  <c r="G24" i="38" s="1"/>
  <c r="F116" i="7"/>
  <c r="G116" i="7" s="1"/>
  <c r="G35" i="38" s="1"/>
  <c r="F42" i="25"/>
  <c r="G42" i="25" s="1"/>
  <c r="G122" i="38" s="1"/>
  <c r="F95" i="6"/>
  <c r="G95" i="6" s="1"/>
  <c r="F12" i="2"/>
  <c r="F138" i="6"/>
  <c r="G138" i="6" s="1"/>
  <c r="G26" i="38" s="1"/>
  <c r="F65" i="6"/>
  <c r="G65" i="6" s="1"/>
  <c r="G21" i="38" s="1"/>
  <c r="F20" i="20"/>
  <c r="G20" i="20" s="1"/>
  <c r="F491" i="2"/>
  <c r="F75" i="23"/>
  <c r="G75" i="23" s="1"/>
  <c r="G119" i="38" s="1"/>
  <c r="F54" i="2"/>
  <c r="F96" i="11"/>
  <c r="G96" i="11" s="1"/>
  <c r="F47" i="5"/>
  <c r="G47" i="5" s="1"/>
  <c r="F96" i="6"/>
  <c r="G96" i="6" s="1"/>
  <c r="F79" i="6"/>
  <c r="G79" i="6" s="1"/>
  <c r="F107" i="10"/>
  <c r="G107" i="10" s="1"/>
  <c r="F53" i="2"/>
  <c r="F31" i="2"/>
  <c r="F32" i="2"/>
  <c r="F40" i="2"/>
  <c r="F42" i="2"/>
  <c r="F58" i="2"/>
  <c r="F16" i="2"/>
  <c r="F158" i="2"/>
  <c r="F156" i="2"/>
  <c r="F152" i="2"/>
  <c r="F150" i="2"/>
  <c r="F159" i="2"/>
  <c r="F157" i="2"/>
  <c r="F155" i="2"/>
  <c r="F151" i="2"/>
  <c r="G88" i="38" l="1"/>
  <c r="F517" i="2"/>
  <c r="F38" i="23"/>
  <c r="G38" i="23" s="1"/>
  <c r="G117" i="38" s="1"/>
  <c r="F56" i="23"/>
  <c r="G56" i="23" s="1"/>
  <c r="G89" i="38"/>
  <c r="G111" i="38"/>
  <c r="F41" i="2"/>
  <c r="F35" i="20"/>
  <c r="G35" i="20" s="1"/>
  <c r="F30" i="2"/>
  <c r="F33" i="20"/>
  <c r="G33" i="20" s="1"/>
  <c r="F512" i="2"/>
  <c r="F15" i="23"/>
  <c r="G15" i="23" s="1"/>
  <c r="G100" i="38"/>
  <c r="G16" i="20"/>
  <c r="G104" i="38"/>
  <c r="G63" i="20"/>
  <c r="F128" i="29"/>
  <c r="I227" i="1"/>
  <c r="G90" i="38"/>
  <c r="F129" i="7"/>
  <c r="G129" i="7" s="1"/>
  <c r="G36" i="38" s="1"/>
  <c r="F52" i="11"/>
  <c r="G52" i="11" s="1"/>
  <c r="G54" i="38" s="1"/>
  <c r="F148" i="2"/>
  <c r="F63" i="11"/>
  <c r="G63" i="11" s="1"/>
  <c r="G55" i="38" s="1"/>
  <c r="F796" i="2"/>
  <c r="C11" i="36"/>
  <c r="C10" i="36"/>
  <c r="F736" i="2"/>
  <c r="G110" i="38"/>
  <c r="G23" i="38"/>
  <c r="G16" i="38"/>
  <c r="G50" i="38"/>
  <c r="G57" i="38"/>
  <c r="G22" i="38"/>
  <c r="F833" i="2"/>
  <c r="F846" i="2" l="1"/>
  <c r="L20" i="26"/>
  <c r="F845" i="2"/>
  <c r="L19" i="26"/>
  <c r="F518" i="2"/>
  <c r="F58" i="23"/>
  <c r="G58" i="23" s="1"/>
  <c r="G118" i="38" s="1"/>
  <c r="C14" i="36"/>
  <c r="F738" i="2"/>
  <c r="F741" i="2"/>
  <c r="L10" i="26"/>
  <c r="J10" i="36"/>
  <c r="L10" i="36"/>
  <c r="K10" i="36"/>
  <c r="F801" i="2"/>
  <c r="C18" i="36"/>
  <c r="I169" i="1"/>
  <c r="F100" i="38"/>
  <c r="F100" i="29"/>
  <c r="F742" i="2"/>
  <c r="L11" i="26"/>
  <c r="G101" i="38"/>
  <c r="C12" i="36"/>
  <c r="F815" i="2"/>
  <c r="K11" i="36"/>
  <c r="L11" i="36"/>
  <c r="J11" i="36"/>
  <c r="C13" i="36"/>
  <c r="F817" i="2"/>
  <c r="C9" i="36"/>
  <c r="F790" i="2"/>
  <c r="F104" i="38"/>
  <c r="I173" i="1"/>
  <c r="F104" i="29"/>
  <c r="F772" i="2"/>
  <c r="C16" i="36"/>
  <c r="F811" i="2"/>
  <c r="C17" i="36"/>
  <c r="F809" i="2"/>
  <c r="C8" i="36"/>
  <c r="F520" i="2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S43" i="26"/>
  <c r="S31" i="26"/>
  <c r="S47" i="26"/>
  <c r="S19" i="26"/>
  <c r="T21" i="26"/>
  <c r="S27" i="26"/>
  <c r="S42" i="26"/>
  <c r="S36" i="26"/>
  <c r="T28" i="26"/>
  <c r="T42" i="26"/>
  <c r="S45" i="26"/>
  <c r="T29" i="26"/>
  <c r="S29" i="26"/>
  <c r="T30" i="26"/>
  <c r="T36" i="26"/>
  <c r="T45" i="26"/>
  <c r="T44" i="26"/>
  <c r="S39" i="26"/>
  <c r="T46" i="26"/>
  <c r="T20" i="26"/>
  <c r="S20" i="26"/>
  <c r="T31" i="26"/>
  <c r="T41" i="26"/>
  <c r="S30" i="26"/>
  <c r="S44" i="26"/>
  <c r="T43" i="26"/>
  <c r="T23" i="26"/>
  <c r="S25" i="26"/>
  <c r="S32" i="26"/>
  <c r="S21" i="26"/>
  <c r="T39" i="26"/>
  <c r="T35" i="26"/>
  <c r="S24" i="26"/>
  <c r="T26" i="26"/>
  <c r="T18" i="26"/>
  <c r="S46" i="26"/>
  <c r="T32" i="26"/>
  <c r="T24" i="26"/>
  <c r="T40" i="26"/>
  <c r="S41" i="26"/>
  <c r="T47" i="26"/>
  <c r="T15" i="26"/>
  <c r="S15" i="26"/>
  <c r="T33" i="26"/>
  <c r="T19" i="26"/>
  <c r="T34" i="26"/>
  <c r="S34" i="26"/>
  <c r="S22" i="26"/>
  <c r="T37" i="26"/>
  <c r="S18" i="26"/>
  <c r="T17" i="26"/>
  <c r="S28" i="26"/>
  <c r="S17" i="26"/>
  <c r="T16" i="26"/>
  <c r="T25" i="26"/>
  <c r="S26" i="26"/>
  <c r="S33" i="26"/>
  <c r="S38" i="26"/>
  <c r="T38" i="26"/>
  <c r="T27" i="26"/>
  <c r="T22" i="26"/>
  <c r="S37" i="26"/>
  <c r="S16" i="26"/>
  <c r="S35" i="26"/>
  <c r="S40" i="26"/>
  <c r="S23" i="26"/>
  <c r="L8" i="36"/>
  <c r="J8" i="36"/>
  <c r="K8" i="36"/>
  <c r="F519" i="2"/>
  <c r="F16" i="23"/>
  <c r="G16" i="23" s="1"/>
  <c r="G116" i="38" s="1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T14" i="26"/>
  <c r="T13" i="26"/>
  <c r="S13" i="26"/>
  <c r="S14" i="26"/>
  <c r="T11" i="26"/>
  <c r="T6" i="26"/>
  <c r="T8" i="26"/>
  <c r="T9" i="26"/>
  <c r="T10" i="26"/>
  <c r="T7" i="26"/>
  <c r="T12" i="26"/>
  <c r="S6" i="26"/>
  <c r="S8" i="26"/>
  <c r="S9" i="26"/>
  <c r="S10" i="26"/>
  <c r="S7" i="26"/>
  <c r="S11" i="26"/>
  <c r="S12" i="26"/>
  <c r="L13" i="36"/>
  <c r="K13" i="36"/>
  <c r="J13" i="36"/>
  <c r="F830" i="2"/>
  <c r="C15" i="36"/>
  <c r="W12" i="26" l="1"/>
  <c r="Z12" i="26" s="1"/>
  <c r="AA12" i="26" s="1"/>
  <c r="O14" i="36"/>
  <c r="Q14" i="36" s="1"/>
  <c r="O13" i="36"/>
  <c r="Q13" i="36" s="1"/>
  <c r="O16" i="36"/>
  <c r="Q16" i="36" s="1"/>
  <c r="W23" i="26"/>
  <c r="Z23" i="26" s="1"/>
  <c r="AA23" i="26" s="1"/>
  <c r="W37" i="26"/>
  <c r="Z37" i="26" s="1"/>
  <c r="AA37" i="26" s="1"/>
  <c r="W38" i="26"/>
  <c r="Z38" i="26" s="1"/>
  <c r="AA38" i="26" s="1"/>
  <c r="W18" i="26"/>
  <c r="Z18" i="26" s="1"/>
  <c r="AA18" i="26" s="1"/>
  <c r="W21" i="26"/>
  <c r="Z21" i="26" s="1"/>
  <c r="AA21" i="26" s="1"/>
  <c r="W39" i="26"/>
  <c r="Z39" i="26" s="1"/>
  <c r="AA39" i="26" s="1"/>
  <c r="W27" i="26"/>
  <c r="Z27" i="26" s="1"/>
  <c r="AA27" i="26" s="1"/>
  <c r="W31" i="26"/>
  <c r="Z31" i="26" s="1"/>
  <c r="AA31" i="26" s="1"/>
  <c r="O9" i="36"/>
  <c r="Q9" i="36" s="1"/>
  <c r="W7" i="26"/>
  <c r="Z7" i="26" s="1"/>
  <c r="AA7" i="26" s="1"/>
  <c r="W6" i="26"/>
  <c r="Z6" i="26" s="1"/>
  <c r="AA6" i="26" s="1"/>
  <c r="W14" i="26"/>
  <c r="Z14" i="26" s="1"/>
  <c r="AA14" i="26" s="1"/>
  <c r="F831" i="2"/>
  <c r="C19" i="36"/>
  <c r="W40" i="26"/>
  <c r="Z40" i="26" s="1"/>
  <c r="AA40" i="26" s="1"/>
  <c r="W33" i="26"/>
  <c r="Z33" i="26" s="1"/>
  <c r="AA33" i="26" s="1"/>
  <c r="W17" i="26"/>
  <c r="Z17" i="26" s="1"/>
  <c r="AA17" i="26" s="1"/>
  <c r="W24" i="26"/>
  <c r="Z24" i="26" s="1"/>
  <c r="AA24" i="26" s="1"/>
  <c r="W32" i="26"/>
  <c r="Z32" i="26" s="1"/>
  <c r="AA32" i="26" s="1"/>
  <c r="W44" i="26"/>
  <c r="Z44" i="26" s="1"/>
  <c r="AA44" i="26" s="1"/>
  <c r="W20" i="26"/>
  <c r="Z20" i="26" s="1"/>
  <c r="AA20" i="26" s="1"/>
  <c r="W29" i="26"/>
  <c r="Z29" i="26" s="1"/>
  <c r="AA29" i="26" s="1"/>
  <c r="W43" i="26"/>
  <c r="Z43" i="26" s="1"/>
  <c r="AA43" i="26" s="1"/>
  <c r="W9" i="26"/>
  <c r="Z9" i="26" s="1"/>
  <c r="AA9" i="26" s="1"/>
  <c r="O12" i="36"/>
  <c r="Q12" i="36" s="1"/>
  <c r="W11" i="26"/>
  <c r="Z11" i="26" s="1"/>
  <c r="AA11" i="26" s="1"/>
  <c r="W8" i="26"/>
  <c r="Z8" i="26" s="1"/>
  <c r="AA8" i="26" s="1"/>
  <c r="K15" i="36"/>
  <c r="L15" i="36"/>
  <c r="J15" i="36"/>
  <c r="W10" i="26"/>
  <c r="Z10" i="26" s="1"/>
  <c r="AA10" i="26" s="1"/>
  <c r="W13" i="26"/>
  <c r="Z13" i="26" s="1"/>
  <c r="AA13" i="26" s="1"/>
  <c r="O18" i="36"/>
  <c r="Q18" i="36" s="1"/>
  <c r="O8" i="36"/>
  <c r="Q8" i="36" s="1"/>
  <c r="W35" i="26"/>
  <c r="Z35" i="26" s="1"/>
  <c r="AA35" i="26" s="1"/>
  <c r="W26" i="26"/>
  <c r="Z26" i="26" s="1"/>
  <c r="AA26" i="26" s="1"/>
  <c r="W28" i="26"/>
  <c r="Z28" i="26" s="1"/>
  <c r="AA28" i="26" s="1"/>
  <c r="W22" i="26"/>
  <c r="Z22" i="26" s="1"/>
  <c r="AA22" i="26" s="1"/>
  <c r="W41" i="26"/>
  <c r="Z41" i="26" s="1"/>
  <c r="AA41" i="26" s="1"/>
  <c r="W46" i="26"/>
  <c r="Z46" i="26" s="1"/>
  <c r="AA46" i="26" s="1"/>
  <c r="W25" i="26"/>
  <c r="Z25" i="26" s="1"/>
  <c r="AA25" i="26" s="1"/>
  <c r="W30" i="26"/>
  <c r="Z30" i="26" s="1"/>
  <c r="AA30" i="26" s="1"/>
  <c r="W36" i="26"/>
  <c r="Z36" i="26" s="1"/>
  <c r="AA36" i="26" s="1"/>
  <c r="W19" i="26"/>
  <c r="Z19" i="26" s="1"/>
  <c r="AA19" i="26" s="1"/>
  <c r="O17" i="36"/>
  <c r="Q17" i="36" s="1"/>
  <c r="W16" i="26"/>
  <c r="Z16" i="26" s="1"/>
  <c r="AA16" i="26" s="1"/>
  <c r="W34" i="26"/>
  <c r="Z34" i="26" s="1"/>
  <c r="AA34" i="26" s="1"/>
  <c r="W15" i="26"/>
  <c r="Z15" i="26" s="1"/>
  <c r="AA15" i="26" s="1"/>
  <c r="W45" i="26"/>
  <c r="Z45" i="26" s="1"/>
  <c r="AA45" i="26" s="1"/>
  <c r="W42" i="26"/>
  <c r="Z42" i="26" s="1"/>
  <c r="AA42" i="26" s="1"/>
  <c r="W47" i="26"/>
  <c r="Z47" i="26" s="1"/>
  <c r="AA47" i="26" s="1"/>
  <c r="I41" i="26" l="1"/>
  <c r="G151" i="29"/>
  <c r="G248" i="1"/>
  <c r="G148" i="29"/>
  <c r="G245" i="1"/>
  <c r="I38" i="26"/>
  <c r="G244" i="1"/>
  <c r="G147" i="29"/>
  <c r="I37" i="26"/>
  <c r="E36" i="26"/>
  <c r="E146" i="29"/>
  <c r="D243" i="1"/>
  <c r="I29" i="26"/>
  <c r="G139" i="29"/>
  <c r="G236" i="1"/>
  <c r="E27" i="26"/>
  <c r="D234" i="1"/>
  <c r="E137" i="29"/>
  <c r="I30" i="26"/>
  <c r="G140" i="29"/>
  <c r="G237" i="1"/>
  <c r="E136" i="29"/>
  <c r="E26" i="26"/>
  <c r="D233" i="1"/>
  <c r="I35" i="26"/>
  <c r="G242" i="1"/>
  <c r="G145" i="29"/>
  <c r="E149" i="29"/>
  <c r="D246" i="1"/>
  <c r="E39" i="26"/>
  <c r="E33" i="26"/>
  <c r="D240" i="1"/>
  <c r="E143" i="29"/>
  <c r="E147" i="29"/>
  <c r="D244" i="1"/>
  <c r="E37" i="26"/>
  <c r="I40" i="26"/>
  <c r="G150" i="29"/>
  <c r="G247" i="1"/>
  <c r="E35" i="26"/>
  <c r="E145" i="29"/>
  <c r="D242" i="1"/>
  <c r="D245" i="1"/>
  <c r="E38" i="26"/>
  <c r="E148" i="29"/>
  <c r="G138" i="29"/>
  <c r="I28" i="26"/>
  <c r="G235" i="1"/>
  <c r="G154" i="29"/>
  <c r="G251" i="1"/>
  <c r="I44" i="26"/>
  <c r="E41" i="26"/>
  <c r="E151" i="29"/>
  <c r="D248" i="1"/>
  <c r="E155" i="29"/>
  <c r="D252" i="1"/>
  <c r="E45" i="26"/>
  <c r="E32" i="26"/>
  <c r="D239" i="1"/>
  <c r="E142" i="29"/>
  <c r="O15" i="36"/>
  <c r="Q15" i="36" s="1"/>
  <c r="E140" i="29"/>
  <c r="D237" i="1"/>
  <c r="E30" i="26"/>
  <c r="E28" i="26"/>
  <c r="E138" i="29"/>
  <c r="D235" i="1"/>
  <c r="I27" i="26"/>
  <c r="G137" i="29"/>
  <c r="G234" i="1"/>
  <c r="G152" i="29"/>
  <c r="I42" i="26"/>
  <c r="G249" i="1"/>
  <c r="E153" i="29"/>
  <c r="E43" i="26"/>
  <c r="D250" i="1"/>
  <c r="G238" i="1"/>
  <c r="I31" i="26"/>
  <c r="G141" i="29"/>
  <c r="L19" i="36"/>
  <c r="K19" i="36"/>
  <c r="J19" i="36"/>
  <c r="E25" i="26"/>
  <c r="D232" i="1"/>
  <c r="E135" i="29"/>
  <c r="G135" i="29"/>
  <c r="I25" i="26"/>
  <c r="G232" i="1"/>
  <c r="D247" i="1"/>
  <c r="E150" i="29"/>
  <c r="E40" i="26"/>
  <c r="G146" i="29"/>
  <c r="I36" i="26"/>
  <c r="G243" i="1"/>
  <c r="D249" i="1"/>
  <c r="E152" i="29"/>
  <c r="E42" i="26"/>
  <c r="D238" i="1"/>
  <c r="E31" i="26"/>
  <c r="E141" i="29"/>
  <c r="G155" i="29"/>
  <c r="I45" i="26"/>
  <c r="G252" i="1"/>
  <c r="I43" i="26"/>
  <c r="G250" i="1"/>
  <c r="G153" i="29"/>
  <c r="G239" i="1"/>
  <c r="I32" i="26"/>
  <c r="G142" i="29"/>
  <c r="G241" i="1"/>
  <c r="G144" i="29"/>
  <c r="I34" i="26"/>
  <c r="D251" i="1"/>
  <c r="E44" i="26"/>
  <c r="E154" i="29"/>
  <c r="G149" i="29"/>
  <c r="G246" i="1"/>
  <c r="I39" i="26"/>
  <c r="G136" i="29"/>
  <c r="G233" i="1"/>
  <c r="I26" i="26"/>
  <c r="I33" i="26"/>
  <c r="G143" i="29"/>
  <c r="G240" i="1"/>
  <c r="E139" i="29"/>
  <c r="D236" i="1"/>
  <c r="E29" i="26"/>
  <c r="D241" i="1"/>
  <c r="E34" i="26"/>
  <c r="E144" i="29"/>
  <c r="O19" i="36" l="1"/>
  <c r="Q19" i="36" s="1"/>
  <c r="F627" i="2" l="1"/>
  <c r="F628" i="2"/>
  <c r="F646" i="2"/>
  <c r="F570" i="2"/>
  <c r="F550" i="2"/>
  <c r="F773" i="2" l="1"/>
  <c r="F816" i="2" l="1"/>
  <c r="F32" i="25"/>
  <c r="G32" i="25" s="1"/>
  <c r="F50" i="25"/>
  <c r="G50" i="25" s="1"/>
  <c r="F15" i="24"/>
  <c r="G15" i="24" s="1"/>
  <c r="F44" i="23"/>
  <c r="G44" i="23" s="1"/>
  <c r="F35" i="21"/>
  <c r="G35" i="21" s="1"/>
  <c r="F30" i="25"/>
  <c r="G30" i="25" s="1"/>
  <c r="F24" i="23"/>
  <c r="G24" i="23" s="1"/>
  <c r="F51" i="21"/>
  <c r="G51" i="21" s="1"/>
  <c r="F19" i="22"/>
  <c r="G19" i="22" s="1"/>
  <c r="F81" i="23"/>
  <c r="G81" i="23" s="1"/>
  <c r="F33" i="22"/>
  <c r="G33" i="22" s="1"/>
  <c r="F67" i="23"/>
  <c r="G67" i="23" s="1"/>
  <c r="F810" i="2"/>
  <c r="F72" i="3"/>
  <c r="G72" i="3" s="1"/>
  <c r="F20" i="21"/>
  <c r="G20" i="21" s="1"/>
  <c r="F48" i="25"/>
  <c r="G48" i="25" s="1"/>
  <c r="F33" i="25"/>
  <c r="G33" i="25" s="1"/>
  <c r="F73" i="3"/>
  <c r="G73" i="3" s="1"/>
  <c r="F51" i="25"/>
  <c r="G51" i="25" s="1"/>
  <c r="F818" i="2"/>
  <c r="F797" i="2"/>
  <c r="F832" i="2"/>
  <c r="F812" i="2"/>
  <c r="F802" i="2"/>
  <c r="G6" i="21" l="1"/>
  <c r="I110" i="38"/>
  <c r="G22" i="22"/>
  <c r="I114" i="38"/>
  <c r="G8" i="23"/>
  <c r="I116" i="38"/>
  <c r="I115" i="38"/>
  <c r="G6" i="24"/>
  <c r="F99" i="10"/>
  <c r="G99" i="10" s="1"/>
  <c r="F63" i="10"/>
  <c r="G63" i="10" s="1"/>
  <c r="F77" i="12"/>
  <c r="G77" i="12" s="1"/>
  <c r="F118" i="6"/>
  <c r="G118" i="6" s="1"/>
  <c r="F31" i="6"/>
  <c r="G31" i="6" s="1"/>
  <c r="F101" i="11"/>
  <c r="G101" i="11" s="1"/>
  <c r="F88" i="10"/>
  <c r="G88" i="10" s="1"/>
  <c r="F54" i="9"/>
  <c r="G54" i="9" s="1"/>
  <c r="F41" i="5"/>
  <c r="G41" i="5" s="1"/>
  <c r="F15" i="5"/>
  <c r="G15" i="5" s="1"/>
  <c r="F53" i="20"/>
  <c r="G53" i="20" s="1"/>
  <c r="F67" i="12"/>
  <c r="G67" i="12" s="1"/>
  <c r="F15" i="10"/>
  <c r="G15" i="10" s="1"/>
  <c r="F85" i="11"/>
  <c r="G85" i="11" s="1"/>
  <c r="F132" i="6"/>
  <c r="G132" i="6" s="1"/>
  <c r="F28" i="5"/>
  <c r="G28" i="5" s="1"/>
  <c r="F38" i="14"/>
  <c r="G38" i="14" s="1"/>
  <c r="F59" i="14"/>
  <c r="G59" i="14" s="1"/>
  <c r="F17" i="8"/>
  <c r="G17" i="8" s="1"/>
  <c r="F40" i="10"/>
  <c r="G40" i="10" s="1"/>
  <c r="F111" i="10"/>
  <c r="G111" i="10" s="1"/>
  <c r="F45" i="6"/>
  <c r="G45" i="6" s="1"/>
  <c r="F16" i="7"/>
  <c r="G16" i="7" s="1"/>
  <c r="F13" i="13"/>
  <c r="G13" i="13" s="1"/>
  <c r="F17" i="25"/>
  <c r="G17" i="25" s="1"/>
  <c r="F73" i="6"/>
  <c r="G73" i="6" s="1"/>
  <c r="F54" i="5"/>
  <c r="G54" i="5" s="1"/>
  <c r="F117" i="20"/>
  <c r="G117" i="20" s="1"/>
  <c r="F27" i="10"/>
  <c r="G27" i="10" s="1"/>
  <c r="F59" i="6"/>
  <c r="G59" i="6" s="1"/>
  <c r="F56" i="7"/>
  <c r="G56" i="7" s="1"/>
  <c r="F26" i="14"/>
  <c r="G26" i="14" s="1"/>
  <c r="F77" i="10"/>
  <c r="G77" i="10" s="1"/>
  <c r="F42" i="20"/>
  <c r="G42" i="20" s="1"/>
  <c r="F42" i="7"/>
  <c r="G42" i="7" s="1"/>
  <c r="F48" i="14"/>
  <c r="G48" i="14" s="1"/>
  <c r="F28" i="9"/>
  <c r="G28" i="9" s="1"/>
  <c r="F96" i="20"/>
  <c r="G96" i="20" s="1"/>
  <c r="F53" i="10"/>
  <c r="G53" i="10" s="1"/>
  <c r="F82" i="7"/>
  <c r="G82" i="7" s="1"/>
  <c r="F106" i="20"/>
  <c r="G106" i="20" s="1"/>
  <c r="F146" i="6"/>
  <c r="G146" i="6" s="1"/>
  <c r="F69" i="7"/>
  <c r="G69" i="7" s="1"/>
  <c r="F16" i="9"/>
  <c r="G16" i="9" s="1"/>
  <c r="F25" i="13"/>
  <c r="G25" i="13" s="1"/>
  <c r="F108" i="7"/>
  <c r="G108" i="7" s="1"/>
  <c r="F41" i="9"/>
  <c r="G41" i="9" s="1"/>
  <c r="F89" i="6"/>
  <c r="G89" i="6" s="1"/>
  <c r="F786" i="2"/>
  <c r="F104" i="6"/>
  <c r="G104" i="6" s="1"/>
  <c r="F29" i="7"/>
  <c r="G29" i="7" s="1"/>
  <c r="F17" i="6"/>
  <c r="G17" i="6" s="1"/>
  <c r="F122" i="7"/>
  <c r="G122" i="7" s="1"/>
  <c r="F95" i="7"/>
  <c r="G95" i="7" s="1"/>
  <c r="F138" i="7"/>
  <c r="G138" i="7" s="1"/>
  <c r="G66" i="3"/>
  <c r="I12" i="38"/>
  <c r="G72" i="23"/>
  <c r="I119" i="38"/>
  <c r="G6" i="22"/>
  <c r="I113" i="38"/>
  <c r="I111" i="38"/>
  <c r="G23" i="21"/>
  <c r="G49" i="23"/>
  <c r="I118" i="38"/>
  <c r="I112" i="38"/>
  <c r="G39" i="21"/>
  <c r="G29" i="23"/>
  <c r="I117" i="38"/>
  <c r="G6" i="6" l="1"/>
  <c r="I17" i="38"/>
  <c r="I70" i="38"/>
  <c r="G41" i="14"/>
  <c r="G30" i="10"/>
  <c r="I44" i="38"/>
  <c r="I41" i="38"/>
  <c r="G44" i="9"/>
  <c r="G107" i="6"/>
  <c r="I24" i="38"/>
  <c r="I196" i="1"/>
  <c r="F115" i="38"/>
  <c r="F115" i="29"/>
  <c r="F15" i="18"/>
  <c r="G15" i="18" s="1"/>
  <c r="F48" i="16"/>
  <c r="G48" i="16" s="1"/>
  <c r="F148" i="15"/>
  <c r="G148" i="15" s="1"/>
  <c r="F68" i="11"/>
  <c r="G68" i="11" s="1"/>
  <c r="F26" i="18"/>
  <c r="G26" i="18" s="1"/>
  <c r="F85" i="15"/>
  <c r="G85" i="15" s="1"/>
  <c r="F45" i="11"/>
  <c r="G45" i="11" s="1"/>
  <c r="F44" i="12"/>
  <c r="G44" i="12" s="1"/>
  <c r="F61" i="15"/>
  <c r="G61" i="15" s="1"/>
  <c r="F54" i="3"/>
  <c r="G54" i="3" s="1"/>
  <c r="F48" i="17"/>
  <c r="G48" i="17" s="1"/>
  <c r="F34" i="12"/>
  <c r="G34" i="12" s="1"/>
  <c r="F31" i="15"/>
  <c r="G31" i="15" s="1"/>
  <c r="F16" i="14"/>
  <c r="G16" i="14" s="1"/>
  <c r="F58" i="18"/>
  <c r="G58" i="18" s="1"/>
  <c r="F123" i="15"/>
  <c r="G123" i="15" s="1"/>
  <c r="F18" i="12"/>
  <c r="G18" i="12" s="1"/>
  <c r="F31" i="25"/>
  <c r="G31" i="25" s="1"/>
  <c r="F48" i="15"/>
  <c r="G48" i="15" s="1"/>
  <c r="F34" i="11"/>
  <c r="G34" i="11" s="1"/>
  <c r="F61" i="25"/>
  <c r="G61" i="25" s="1"/>
  <c r="F76" i="20"/>
  <c r="G76" i="20" s="1"/>
  <c r="F112" i="11"/>
  <c r="G112" i="11" s="1"/>
  <c r="F17" i="15"/>
  <c r="G17" i="15" s="1"/>
  <c r="F55" i="12"/>
  <c r="G55" i="12" s="1"/>
  <c r="F737" i="2"/>
  <c r="F17" i="16"/>
  <c r="G17" i="16" s="1"/>
  <c r="F59" i="16"/>
  <c r="G59" i="16" s="1"/>
  <c r="F16" i="25"/>
  <c r="G16" i="25" s="1"/>
  <c r="I120" i="38" s="1"/>
  <c r="F63" i="3"/>
  <c r="G63" i="3" s="1"/>
  <c r="F113" i="15"/>
  <c r="G113" i="15" s="1"/>
  <c r="F18" i="11"/>
  <c r="G18" i="11" s="1"/>
  <c r="F49" i="25"/>
  <c r="G49" i="25" s="1"/>
  <c r="F74" i="15"/>
  <c r="G74" i="15" s="1"/>
  <c r="F33" i="16"/>
  <c r="G33" i="16" s="1"/>
  <c r="F56" i="11"/>
  <c r="G56" i="11" s="1"/>
  <c r="F81" i="18"/>
  <c r="G81" i="18" s="1"/>
  <c r="F49" i="18"/>
  <c r="G49" i="18" s="1"/>
  <c r="F78" i="16"/>
  <c r="G78" i="16" s="1"/>
  <c r="F100" i="15"/>
  <c r="G100" i="15" s="1"/>
  <c r="F17" i="17"/>
  <c r="G17" i="17" s="1"/>
  <c r="F36" i="3"/>
  <c r="G36" i="3" s="1"/>
  <c r="F32" i="17"/>
  <c r="G32" i="17" s="1"/>
  <c r="F37" i="18"/>
  <c r="G37" i="18" s="1"/>
  <c r="F70" i="18"/>
  <c r="G70" i="18" s="1"/>
  <c r="F135" i="15"/>
  <c r="G135" i="15" s="1"/>
  <c r="I190" i="1"/>
  <c r="F113" i="38"/>
  <c r="F113" i="29"/>
  <c r="I14" i="1"/>
  <c r="F12" i="38"/>
  <c r="F12" i="29"/>
  <c r="G72" i="7"/>
  <c r="I32" i="38"/>
  <c r="I65" i="38"/>
  <c r="G6" i="13"/>
  <c r="I36" i="38"/>
  <c r="G125" i="7"/>
  <c r="I28" i="38"/>
  <c r="G19" i="7"/>
  <c r="G31" i="9"/>
  <c r="I40" i="38"/>
  <c r="G59" i="7"/>
  <c r="I31" i="38"/>
  <c r="I45" i="38"/>
  <c r="G43" i="10"/>
  <c r="G32" i="7"/>
  <c r="I29" i="38"/>
  <c r="G45" i="7"/>
  <c r="I30" i="38"/>
  <c r="I16" i="38"/>
  <c r="G44" i="5"/>
  <c r="I27" i="38"/>
  <c r="G6" i="7"/>
  <c r="G6" i="8"/>
  <c r="I37" i="38"/>
  <c r="I25" i="38"/>
  <c r="G121" i="6"/>
  <c r="I102" i="38"/>
  <c r="G45" i="20"/>
  <c r="I48" i="38"/>
  <c r="G80" i="10"/>
  <c r="G70" i="12"/>
  <c r="I64" i="38"/>
  <c r="F114" i="38"/>
  <c r="I191" i="1"/>
  <c r="F114" i="29"/>
  <c r="I22" i="38"/>
  <c r="G76" i="6"/>
  <c r="G19" i="14"/>
  <c r="I68" i="38"/>
  <c r="I63" i="38"/>
  <c r="G58" i="12"/>
  <c r="F111" i="29"/>
  <c r="F111" i="38"/>
  <c r="I184" i="1"/>
  <c r="I206" i="1"/>
  <c r="F117" i="29"/>
  <c r="F117" i="38"/>
  <c r="F118" i="29"/>
  <c r="I210" i="1"/>
  <c r="F118" i="38"/>
  <c r="F119" i="38"/>
  <c r="F119" i="29"/>
  <c r="I214" i="1"/>
  <c r="I23" i="38"/>
  <c r="G92" i="6"/>
  <c r="G135" i="6"/>
  <c r="I26" i="38"/>
  <c r="I101" i="38"/>
  <c r="G26" i="20"/>
  <c r="G34" i="6"/>
  <c r="I19" i="38"/>
  <c r="G51" i="14"/>
  <c r="I71" i="38"/>
  <c r="I56" i="38"/>
  <c r="G71" i="11"/>
  <c r="G6" i="5"/>
  <c r="I13" i="38"/>
  <c r="I57" i="38"/>
  <c r="G88" i="11"/>
  <c r="I46" i="38"/>
  <c r="G54" i="10"/>
  <c r="I38" i="38"/>
  <c r="G6" i="9"/>
  <c r="G109" i="20"/>
  <c r="I109" i="38"/>
  <c r="I14" i="38"/>
  <c r="G18" i="5"/>
  <c r="I33" i="38"/>
  <c r="G85" i="7"/>
  <c r="G98" i="7"/>
  <c r="I34" i="38"/>
  <c r="I107" i="38"/>
  <c r="G87" i="20"/>
  <c r="G48" i="6"/>
  <c r="I20" i="38"/>
  <c r="G62" i="6"/>
  <c r="I21" i="38"/>
  <c r="F791" i="2"/>
  <c r="F47" i="25"/>
  <c r="G47" i="25" s="1"/>
  <c r="F60" i="25"/>
  <c r="G60" i="25" s="1"/>
  <c r="F45" i="3"/>
  <c r="G45" i="3" s="1"/>
  <c r="F29" i="25"/>
  <c r="G29" i="25" s="1"/>
  <c r="F112" i="38"/>
  <c r="F112" i="29"/>
  <c r="I185" i="1"/>
  <c r="I35" i="38"/>
  <c r="G111" i="7"/>
  <c r="G16" i="13"/>
  <c r="I66" i="38"/>
  <c r="G99" i="20"/>
  <c r="I108" i="38"/>
  <c r="I39" i="38"/>
  <c r="G19" i="9"/>
  <c r="G66" i="10"/>
  <c r="I47" i="38"/>
  <c r="G18" i="10"/>
  <c r="I43" i="38"/>
  <c r="I50" i="38"/>
  <c r="G102" i="10"/>
  <c r="I69" i="38"/>
  <c r="G29" i="14"/>
  <c r="G6" i="10"/>
  <c r="I42" i="38"/>
  <c r="G31" i="5"/>
  <c r="I15" i="38"/>
  <c r="I18" i="38"/>
  <c r="G20" i="6"/>
  <c r="I49" i="38"/>
  <c r="G91" i="10"/>
  <c r="I202" i="1"/>
  <c r="F116" i="38"/>
  <c r="F116" i="29"/>
  <c r="F110" i="38"/>
  <c r="F110" i="29"/>
  <c r="I183" i="1"/>
  <c r="G6" i="25" l="1"/>
  <c r="F120" i="29" s="1"/>
  <c r="F42" i="38"/>
  <c r="F42" i="29"/>
  <c r="I66" i="1"/>
  <c r="I49" i="1"/>
  <c r="F35" i="29"/>
  <c r="F35" i="38"/>
  <c r="I81" i="38"/>
  <c r="G126" i="15"/>
  <c r="I20" i="1"/>
  <c r="F14" i="38"/>
  <c r="F14" i="29"/>
  <c r="F38" i="29"/>
  <c r="F38" i="38"/>
  <c r="I58" i="1"/>
  <c r="F56" i="29"/>
  <c r="F56" i="38"/>
  <c r="I84" i="1"/>
  <c r="I44" i="1"/>
  <c r="F30" i="29"/>
  <c r="F30" i="38"/>
  <c r="F32" i="38"/>
  <c r="I46" i="1"/>
  <c r="F32" i="29"/>
  <c r="I88" i="38"/>
  <c r="G6" i="17"/>
  <c r="I121" i="38"/>
  <c r="G20" i="25"/>
  <c r="F18" i="38"/>
  <c r="F18" i="29"/>
  <c r="I28" i="1"/>
  <c r="I74" i="1"/>
  <c r="F50" i="29"/>
  <c r="F50" i="38"/>
  <c r="F43" i="38"/>
  <c r="F43" i="29"/>
  <c r="I67" i="1"/>
  <c r="F66" i="29"/>
  <c r="I102" i="1"/>
  <c r="F66" i="38"/>
  <c r="I9" i="38"/>
  <c r="G39" i="3"/>
  <c r="F107" i="38"/>
  <c r="I176" i="1"/>
  <c r="F107" i="29"/>
  <c r="F33" i="38"/>
  <c r="F33" i="29"/>
  <c r="I47" i="1"/>
  <c r="F46" i="38"/>
  <c r="I70" i="1"/>
  <c r="F46" i="29"/>
  <c r="F101" i="29"/>
  <c r="I170" i="1"/>
  <c r="F101" i="38"/>
  <c r="I33" i="1"/>
  <c r="F23" i="29"/>
  <c r="F23" i="38"/>
  <c r="I96" i="1"/>
  <c r="F64" i="38"/>
  <c r="F64" i="29"/>
  <c r="F37" i="29"/>
  <c r="I53" i="1"/>
  <c r="F37" i="38"/>
  <c r="I43" i="1"/>
  <c r="F29" i="29"/>
  <c r="F29" i="38"/>
  <c r="F31" i="29"/>
  <c r="F31" i="38"/>
  <c r="I45" i="1"/>
  <c r="I89" i="38"/>
  <c r="G20" i="17"/>
  <c r="I85" i="38"/>
  <c r="G62" i="16"/>
  <c r="G20" i="16"/>
  <c r="I84" i="38"/>
  <c r="G103" i="15"/>
  <c r="I79" i="38"/>
  <c r="G6" i="16"/>
  <c r="I83" i="38"/>
  <c r="G104" i="11"/>
  <c r="I58" i="38"/>
  <c r="I74" i="38"/>
  <c r="G34" i="15"/>
  <c r="I95" i="38"/>
  <c r="G50" i="18"/>
  <c r="I90" i="38"/>
  <c r="G35" i="17"/>
  <c r="I53" i="38"/>
  <c r="G37" i="11"/>
  <c r="I82" i="38"/>
  <c r="G138" i="15"/>
  <c r="F41" i="29"/>
  <c r="I61" i="1"/>
  <c r="F41" i="38"/>
  <c r="F70" i="29"/>
  <c r="I110" i="1"/>
  <c r="F70" i="38"/>
  <c r="G40" i="18"/>
  <c r="I94" i="38"/>
  <c r="G66" i="15"/>
  <c r="I76" i="38"/>
  <c r="I11" i="38"/>
  <c r="G57" i="3"/>
  <c r="G71" i="20"/>
  <c r="I105" i="38"/>
  <c r="I67" i="38"/>
  <c r="G6" i="14"/>
  <c r="I10" i="38"/>
  <c r="G48" i="3"/>
  <c r="G77" i="15"/>
  <c r="I77" i="38"/>
  <c r="G36" i="16"/>
  <c r="I86" i="38"/>
  <c r="I31" i="1"/>
  <c r="F21" i="29"/>
  <c r="F21" i="38"/>
  <c r="I178" i="1"/>
  <c r="F109" i="29"/>
  <c r="F109" i="38"/>
  <c r="I19" i="1"/>
  <c r="F13" i="38"/>
  <c r="F13" i="29"/>
  <c r="F71" i="29"/>
  <c r="F71" i="38"/>
  <c r="I111" i="1"/>
  <c r="F48" i="29"/>
  <c r="F48" i="38"/>
  <c r="I72" i="1"/>
  <c r="I41" i="1"/>
  <c r="F27" i="29"/>
  <c r="F27" i="38"/>
  <c r="I69" i="1"/>
  <c r="F45" i="29"/>
  <c r="F45" i="38"/>
  <c r="I50" i="1"/>
  <c r="F36" i="29"/>
  <c r="F36" i="38"/>
  <c r="I122" i="38"/>
  <c r="G36" i="25"/>
  <c r="F57" i="29"/>
  <c r="I85" i="1"/>
  <c r="F57" i="38"/>
  <c r="F63" i="38"/>
  <c r="I95" i="1"/>
  <c r="F63" i="29"/>
  <c r="I32" i="1"/>
  <c r="F22" i="38"/>
  <c r="F22" i="29"/>
  <c r="I60" i="1"/>
  <c r="F40" i="29"/>
  <c r="F40" i="38"/>
  <c r="I62" i="38"/>
  <c r="G47" i="12"/>
  <c r="I59" i="38"/>
  <c r="G6" i="12"/>
  <c r="G20" i="15"/>
  <c r="I73" i="38"/>
  <c r="G49" i="15"/>
  <c r="I75" i="38"/>
  <c r="G18" i="18"/>
  <c r="I92" i="38"/>
  <c r="I91" i="38"/>
  <c r="G6" i="18"/>
  <c r="G53" i="25"/>
  <c r="I123" i="38"/>
  <c r="I108" i="1"/>
  <c r="F68" i="29"/>
  <c r="F68" i="38"/>
  <c r="I35" i="1"/>
  <c r="F25" i="38"/>
  <c r="F25" i="29"/>
  <c r="I8" i="38"/>
  <c r="G30" i="3"/>
  <c r="F49" i="29"/>
  <c r="F49" i="38"/>
  <c r="I73" i="1"/>
  <c r="I109" i="1"/>
  <c r="F69" i="38"/>
  <c r="F69" i="29"/>
  <c r="F120" i="38"/>
  <c r="F47" i="29"/>
  <c r="F47" i="38"/>
  <c r="I71" i="1"/>
  <c r="I177" i="1"/>
  <c r="F108" i="29"/>
  <c r="F108" i="38"/>
  <c r="I96" i="38"/>
  <c r="G61" i="18"/>
  <c r="G73" i="18"/>
  <c r="I97" i="38"/>
  <c r="F15" i="38"/>
  <c r="I21" i="1"/>
  <c r="F15" i="29"/>
  <c r="F39" i="29"/>
  <c r="F39" i="38"/>
  <c r="I59" i="1"/>
  <c r="I30" i="1"/>
  <c r="F20" i="38"/>
  <c r="F20" i="29"/>
  <c r="I48" i="1"/>
  <c r="F34" i="38"/>
  <c r="F34" i="29"/>
  <c r="I29" i="1"/>
  <c r="F19" i="29"/>
  <c r="F19" i="38"/>
  <c r="F26" i="29"/>
  <c r="I36" i="1"/>
  <c r="F26" i="38"/>
  <c r="F102" i="38"/>
  <c r="I171" i="1"/>
  <c r="F102" i="29"/>
  <c r="I22" i="1"/>
  <c r="F16" i="29"/>
  <c r="F16" i="38"/>
  <c r="I42" i="1"/>
  <c r="F28" i="29"/>
  <c r="F28" i="38"/>
  <c r="F65" i="38"/>
  <c r="I101" i="1"/>
  <c r="F65" i="29"/>
  <c r="I93" i="38"/>
  <c r="G29" i="18"/>
  <c r="G90" i="15"/>
  <c r="I78" i="38"/>
  <c r="G48" i="11"/>
  <c r="I54" i="38"/>
  <c r="I51" i="38"/>
  <c r="G6" i="11"/>
  <c r="I87" i="38"/>
  <c r="G50" i="16"/>
  <c r="G8" i="15"/>
  <c r="I72" i="38"/>
  <c r="G21" i="11"/>
  <c r="I52" i="38"/>
  <c r="G116" i="15"/>
  <c r="I80" i="38"/>
  <c r="G21" i="12"/>
  <c r="I60" i="38"/>
  <c r="I61" i="38"/>
  <c r="G37" i="12"/>
  <c r="I55" i="38"/>
  <c r="G59" i="11"/>
  <c r="F24" i="38"/>
  <c r="F24" i="29"/>
  <c r="I34" i="1"/>
  <c r="F44" i="29"/>
  <c r="F44" i="38"/>
  <c r="I68" i="1"/>
  <c r="F17" i="29"/>
  <c r="F17" i="38"/>
  <c r="I27" i="1"/>
  <c r="F545" i="2"/>
  <c r="F546" i="2"/>
  <c r="I219" i="1" l="1"/>
  <c r="F87" i="29"/>
  <c r="I142" i="1"/>
  <c r="F87" i="38"/>
  <c r="F93" i="29"/>
  <c r="F93" i="38"/>
  <c r="I154" i="1"/>
  <c r="F95" i="29"/>
  <c r="F95" i="38"/>
  <c r="I156" i="1"/>
  <c r="I82" i="1"/>
  <c r="F54" i="38"/>
  <c r="F54" i="29"/>
  <c r="F97" i="38"/>
  <c r="I158" i="1"/>
  <c r="F97" i="29"/>
  <c r="F91" i="29"/>
  <c r="I152" i="1"/>
  <c r="F91" i="38"/>
  <c r="I91" i="1"/>
  <c r="F59" i="29"/>
  <c r="F59" i="38"/>
  <c r="I221" i="1"/>
  <c r="F122" i="29"/>
  <c r="F122" i="38"/>
  <c r="F67" i="29"/>
  <c r="I107" i="1"/>
  <c r="F67" i="38"/>
  <c r="F76" i="38"/>
  <c r="I124" i="1"/>
  <c r="F76" i="29"/>
  <c r="F58" i="29"/>
  <c r="F58" i="38"/>
  <c r="I86" i="1"/>
  <c r="F79" i="38"/>
  <c r="F79" i="29"/>
  <c r="I130" i="1"/>
  <c r="F121" i="29"/>
  <c r="F121" i="38"/>
  <c r="I220" i="1"/>
  <c r="F55" i="29"/>
  <c r="F55" i="38"/>
  <c r="I83" i="1"/>
  <c r="F92" i="29"/>
  <c r="I153" i="1"/>
  <c r="F92" i="38"/>
  <c r="F86" i="38"/>
  <c r="I141" i="1"/>
  <c r="F86" i="29"/>
  <c r="F105" i="29"/>
  <c r="F105" i="38"/>
  <c r="I174" i="1"/>
  <c r="I81" i="1"/>
  <c r="F53" i="38"/>
  <c r="F53" i="29"/>
  <c r="F85" i="38"/>
  <c r="F85" i="29"/>
  <c r="I140" i="1"/>
  <c r="F81" i="38"/>
  <c r="I132" i="1"/>
  <c r="F81" i="29"/>
  <c r="F60" i="38"/>
  <c r="F60" i="29"/>
  <c r="I92" i="1"/>
  <c r="F61" i="29"/>
  <c r="F61" i="38"/>
  <c r="I93" i="1"/>
  <c r="F51" i="38"/>
  <c r="F51" i="29"/>
  <c r="I79" i="1"/>
  <c r="F96" i="29"/>
  <c r="F96" i="38"/>
  <c r="I157" i="1"/>
  <c r="F75" i="29"/>
  <c r="I120" i="1"/>
  <c r="F75" i="38"/>
  <c r="F77" i="38"/>
  <c r="F77" i="29"/>
  <c r="I125" i="1"/>
  <c r="F11" i="29"/>
  <c r="F11" i="38"/>
  <c r="I13" i="1"/>
  <c r="F82" i="38"/>
  <c r="F82" i="29"/>
  <c r="I133" i="1"/>
  <c r="F90" i="38"/>
  <c r="F90" i="29"/>
  <c r="I147" i="1"/>
  <c r="F74" i="29"/>
  <c r="I119" i="1"/>
  <c r="F74" i="38"/>
  <c r="F89" i="38"/>
  <c r="I146" i="1"/>
  <c r="F89" i="29"/>
  <c r="F123" i="29"/>
  <c r="I222" i="1"/>
  <c r="F123" i="38"/>
  <c r="I118" i="1"/>
  <c r="F73" i="38"/>
  <c r="F73" i="29"/>
  <c r="F52" i="38"/>
  <c r="I80" i="1"/>
  <c r="F52" i="29"/>
  <c r="I131" i="1"/>
  <c r="F80" i="38"/>
  <c r="F80" i="29"/>
  <c r="I117" i="1"/>
  <c r="F72" i="29"/>
  <c r="F72" i="38"/>
  <c r="I129" i="1"/>
  <c r="F78" i="29"/>
  <c r="F78" i="38"/>
  <c r="I10" i="1"/>
  <c r="F8" i="38"/>
  <c r="F8" i="29"/>
  <c r="F62" i="38"/>
  <c r="I94" i="1"/>
  <c r="F62" i="29"/>
  <c r="F10" i="29"/>
  <c r="F10" i="38"/>
  <c r="I12" i="1"/>
  <c r="F94" i="38"/>
  <c r="F94" i="29"/>
  <c r="I155" i="1"/>
  <c r="I138" i="1"/>
  <c r="F83" i="38"/>
  <c r="F83" i="29"/>
  <c r="I139" i="1"/>
  <c r="F84" i="29"/>
  <c r="F84" i="38"/>
  <c r="F9" i="29"/>
  <c r="I11" i="1"/>
  <c r="F9" i="38"/>
  <c r="I145" i="1"/>
  <c r="F88" i="29"/>
  <c r="F88" i="38"/>
  <c r="F95" i="2"/>
  <c r="F96" i="2"/>
  <c r="F94" i="2" l="1"/>
  <c r="F852" i="2" s="1"/>
  <c r="F853" i="2" l="1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<sst xmlns="http://schemas.openxmlformats.org/spreadsheetml/2006/main" count="6841" uniqueCount="2044">
  <si>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</si>
  <si>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</si>
  <si>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</si>
  <si>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</si>
  <si>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</si>
  <si>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</si>
  <si>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</si>
  <si>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</si>
  <si>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</si>
  <si>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</si>
  <si>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</si>
  <si>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</si>
  <si>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</si>
  <si>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</si>
  <si>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</si>
  <si>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</si>
  <si>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</si>
  <si>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</si>
  <si>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</si>
  <si>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</si>
  <si>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</si>
  <si>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</si>
  <si>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</si>
  <si>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</si>
  <si>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</si>
  <si>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</si>
  <si>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</si>
  <si>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</si>
  <si>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</si>
  <si>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</si>
  <si>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</si>
  <si>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</si>
  <si>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</si>
  <si>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</si>
  <si>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</si>
  <si>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</si>
  <si>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</si>
  <si>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</si>
  <si>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</si>
  <si>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</si>
  <si>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</si>
  <si>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</si>
  <si>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</si>
  <si>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</si>
  <si>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</si>
  <si>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</si>
  <si>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</si>
  <si>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</si>
  <si>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</si>
  <si>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</si>
  <si>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</si>
  <si>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</si>
  <si>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</si>
  <si>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</si>
  <si>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</si>
  <si>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</si>
  <si>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</si>
  <si>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</si>
  <si>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</si>
  <si>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</si>
  <si>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</si>
  <si>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</si>
  <si>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</si>
  <si>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</si>
  <si>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</si>
  <si>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</si>
  <si>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</si>
  <si>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</si>
  <si>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</si>
  <si>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</si>
  <si>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</si>
  <si>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</si>
  <si>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</si>
  <si>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</si>
  <si>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</si>
  <si>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</si>
  <si>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</si>
  <si>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</si>
  <si>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</si>
  <si>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</si>
  <si>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</si>
  <si>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</si>
  <si>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</si>
  <si>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</si>
  <si>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</si>
  <si>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</si>
  <si>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</si>
  <si>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</si>
  <si>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</si>
  <si>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</si>
  <si>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</si>
  <si>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</si>
  <si>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</si>
  <si>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</si>
  <si>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</si>
  <si>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</si>
  <si>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</si>
  <si>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</si>
  <si>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</si>
  <si>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</si>
  <si>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</si>
  <si>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</si>
  <si>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</si>
  <si>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</si>
  <si>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</si>
  <si>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</si>
  <si>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</si>
  <si>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</si>
  <si>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</si>
  <si>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</si>
  <si>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</si>
  <si>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</si>
  <si>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</si>
  <si>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</si>
  <si>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</si>
  <si>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</si>
  <si>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</si>
  <si>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</si>
  <si>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</si>
  <si>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</si>
  <si>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</si>
  <si>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</si>
  <si>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</si>
  <si>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</si>
  <si>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</si>
  <si>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</si>
  <si>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</si>
  <si>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</si>
  <si>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</si>
  <si>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</si>
  <si>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</si>
  <si>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</si>
  <si>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</si>
  <si>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</si>
  <si>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</si>
  <si>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</si>
  <si>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</si>
  <si>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</si>
  <si>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</si>
  <si>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</si>
  <si>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</si>
  <si>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</si>
  <si>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</si>
  <si>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</si>
  <si>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</si>
  <si>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</si>
  <si>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</si>
  <si>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</si>
  <si>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</si>
  <si>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</si>
  <si>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</si>
  <si>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</si>
  <si>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</si>
  <si>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</si>
  <si>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</si>
  <si>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</si>
  <si>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</si>
  <si>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</si>
  <si>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</si>
  <si>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</si>
  <si>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</si>
  <si>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</si>
  <si>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</si>
  <si>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</si>
  <si>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</si>
  <si>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</si>
  <si>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</si>
  <si>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</si>
  <si>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</si>
  <si>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</si>
  <si>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</si>
  <si>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</si>
  <si>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</si>
  <si>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</si>
  <si>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</si>
  <si>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</si>
  <si>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</si>
  <si>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</si>
  <si>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</si>
  <si>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</si>
  <si>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</si>
  <si>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</si>
  <si>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</si>
  <si>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</si>
  <si>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</si>
  <si>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</si>
  <si>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</si>
  <si>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</si>
  <si>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</si>
  <si>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</si>
  <si>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</si>
  <si>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</si>
  <si>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</si>
  <si>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</si>
  <si>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</si>
  <si>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</si>
  <si>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</si>
  <si>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</si>
  <si>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</si>
  <si>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</si>
  <si>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</si>
  <si>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</si>
  <si>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</si>
  <si>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</si>
  <si>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</si>
  <si>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</si>
  <si>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</si>
  <si>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</si>
  <si>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</si>
  <si>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</si>
  <si>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</si>
  <si>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</si>
  <si>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</si>
  <si>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</si>
  <si>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</si>
  <si>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</si>
  <si>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</si>
  <si>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</si>
  <si>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</si>
  <si>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</si>
  <si>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</si>
  <si>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</si>
  <si>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</si>
  <si>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</si>
  <si>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</si>
  <si>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</si>
  <si>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</si>
  <si>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</si>
  <si>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</si>
  <si>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</si>
  <si>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</si>
  <si>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</si>
  <si>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</si>
  <si>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</si>
  <si>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</si>
  <si>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</si>
  <si>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</si>
  <si>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</si>
  <si>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</si>
  <si>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</si>
  <si>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</si>
  <si>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</si>
  <si>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</si>
  <si>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</si>
  <si>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</si>
  <si>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</si>
  <si>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</si>
  <si>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</si>
  <si>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</si>
  <si>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</si>
  <si>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</si>
  <si>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</si>
  <si>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</si>
  <si>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</si>
  <si>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</si>
  <si>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</si>
  <si>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</si>
  <si>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</si>
  <si>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</si>
  <si>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</si>
  <si>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</si>
  <si>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</si>
  <si>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</si>
  <si>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</si>
  <si>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</si>
  <si>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</si>
  <si>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</si>
  <si>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</si>
  <si>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</si>
  <si>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</si>
  <si>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</si>
  <si>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</si>
  <si>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</si>
  <si>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</si>
  <si>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</si>
  <si>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</si>
  <si>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</si>
  <si>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</si>
  <si>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</si>
  <si>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</si>
  <si>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</si>
  <si>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</si>
  <si>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</si>
  <si>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</si>
  <si>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</si>
  <si>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</si>
  <si>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</si>
  <si>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</si>
  <si>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</si>
  <si>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</si>
  <si>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</si>
  <si>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</si>
  <si>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</si>
  <si>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</si>
  <si>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</si>
  <si>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</si>
  <si>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</si>
  <si>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</si>
  <si>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</si>
  <si>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</si>
  <si>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</si>
  <si>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</si>
  <si>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</si>
  <si>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</si>
  <si>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</si>
  <si>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</si>
  <si>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</si>
  <si>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</si>
  <si>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</si>
  <si>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</si>
  <si>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</si>
  <si>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</si>
  <si>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</si>
  <si>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</si>
  <si>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</si>
  <si>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</si>
  <si>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</si>
  <si>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</si>
  <si>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</si>
  <si>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</si>
  <si>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</si>
  <si>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</si>
  <si>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</si>
  <si>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</si>
  <si>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</si>
  <si>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</si>
  <si>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</si>
  <si>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</si>
  <si>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</si>
  <si>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</si>
  <si>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</si>
  <si>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</si>
  <si>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</si>
  <si>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</si>
  <si>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</si>
  <si>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</si>
  <si>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</si>
  <si>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</si>
  <si>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</si>
  <si>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</si>
  <si>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</si>
  <si>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</si>
  <si>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</si>
  <si>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</si>
  <si>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</si>
  <si>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</si>
  <si>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</si>
  <si>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</si>
  <si>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</si>
  <si>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</si>
  <si>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</si>
  <si>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</si>
  <si>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</si>
  <si>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</si>
  <si>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</si>
  <si>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</si>
  <si>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</si>
  <si>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</si>
  <si>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</si>
  <si>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</si>
  <si>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</si>
  <si>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</si>
  <si>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</si>
  <si>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</si>
  <si>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</si>
  <si>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</si>
  <si>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</si>
  <si>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</si>
  <si>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</si>
  <si>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</si>
  <si>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</si>
  <si>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</si>
  <si>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</si>
  <si>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</si>
  <si>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</si>
  <si>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</si>
  <si>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</si>
  <si>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</si>
  <si>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</si>
  <si>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</si>
  <si>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</si>
  <si>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</si>
  <si>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</si>
  <si>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</si>
  <si>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</si>
  <si>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</si>
  <si>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</si>
  <si>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</si>
  <si>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</si>
  <si>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</si>
  <si>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</si>
  <si>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</si>
  <si>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</si>
  <si>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</si>
  <si>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</si>
  <si>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</si>
  <si>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</si>
  <si>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</si>
  <si>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</si>
  <si>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</si>
  <si>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</si>
  <si>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</si>
  <si>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</si>
  <si>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</si>
  <si>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</si>
  <si>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</si>
  <si>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</si>
  <si>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</si>
  <si>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</si>
  <si>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</si>
  <si>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</si>
  <si>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</si>
  <si>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</si>
  <si>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</si>
  <si>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</si>
  <si>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</si>
  <si>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</si>
  <si>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</si>
  <si>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</si>
  <si>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</si>
  <si>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</si>
  <si>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</si>
  <si>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</si>
  <si>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</si>
  <si>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</si>
  <si>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</si>
  <si>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</si>
  <si>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</si>
  <si>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</si>
  <si>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</si>
  <si>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</si>
  <si>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</si>
  <si>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</si>
  <si>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</si>
  <si>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</si>
  <si>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</si>
  <si>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</si>
  <si>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</si>
  <si>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</si>
  <si>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</si>
  <si>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</si>
  <si>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</si>
  <si>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</si>
  <si>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</si>
  <si>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</si>
  <si>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</si>
  <si>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</si>
  <si>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</si>
  <si>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</si>
  <si>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</si>
  <si>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</si>
  <si>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</si>
  <si>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</si>
  <si>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</si>
  <si>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</si>
  <si>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</si>
  <si>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</si>
  <si>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</si>
  <si>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</si>
  <si>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</si>
  <si>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</si>
  <si>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</si>
  <si>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</si>
  <si>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</si>
  <si>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</si>
  <si>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</si>
  <si>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</si>
  <si>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</si>
  <si>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</si>
  <si>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</si>
  <si>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</si>
  <si>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</si>
  <si>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</si>
  <si>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</si>
  <si>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</si>
  <si>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</si>
  <si>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</si>
  <si>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</si>
  <si>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</si>
  <si>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</si>
  <si>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</si>
  <si>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</si>
  <si>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</si>
  <si>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</si>
  <si>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</si>
  <si>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</si>
  <si>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</si>
  <si>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</si>
  <si>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</si>
  <si>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</si>
  <si>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</si>
  <si>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</si>
  <si>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</si>
  <si>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</si>
  <si>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</si>
  <si>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</si>
  <si>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</si>
  <si>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</si>
  <si>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</si>
  <si>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</si>
  <si>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</si>
  <si>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</si>
  <si>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</si>
  <si>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</si>
  <si>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</si>
  <si>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</si>
  <si>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</si>
  <si>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</si>
  <si>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</si>
  <si>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</si>
  <si>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</si>
  <si>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</si>
  <si>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</si>
  <si>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</si>
  <si>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</si>
  <si>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</si>
  <si>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</si>
  <si>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</si>
  <si>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</si>
  <si>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</si>
  <si>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</si>
  <si>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</si>
  <si>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</si>
  <si>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</si>
  <si>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</si>
  <si>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</si>
  <si>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</si>
  <si>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</si>
  <si>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</si>
  <si>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</si>
  <si>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</si>
  <si>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</si>
  <si>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</si>
  <si>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</si>
  <si>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</si>
  <si>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</si>
  <si>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</si>
  <si>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</si>
  <si>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</si>
  <si>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</si>
  <si>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</si>
  <si>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</si>
  <si>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</si>
  <si>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</si>
  <si>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</si>
  <si>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</si>
  <si>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</si>
  <si>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</si>
  <si>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</si>
  <si>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</si>
  <si>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</si>
  <si>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</si>
  <si>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</si>
  <si>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</si>
  <si>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</si>
  <si>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</si>
  <si>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</si>
  <si>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</si>
  <si>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</si>
  <si>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</si>
  <si>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</si>
  <si>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</si>
  <si>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</si>
  <si>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</si>
  <si>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</si>
  <si>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</si>
  <si>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</si>
  <si>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</si>
  <si>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</si>
  <si>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</si>
  <si>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</si>
  <si>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</si>
  <si>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</si>
  <si>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</si>
  <si>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</si>
  <si>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</si>
  <si>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</si>
  <si>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</si>
  <si>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</si>
  <si>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</si>
  <si>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</si>
  <si>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</si>
  <si>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</si>
  <si>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</si>
  <si>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</si>
  <si>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</si>
  <si>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</si>
  <si>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</si>
  <si>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</si>
  <si>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</si>
  <si>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</si>
  <si>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</si>
  <si>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</si>
  <si>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</si>
  <si>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</si>
  <si>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</si>
  <si>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</si>
  <si>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</si>
  <si>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</si>
  <si>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</si>
  <si>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</si>
  <si>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</si>
  <si>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</si>
  <si>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</si>
  <si>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</si>
  <si>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</si>
  <si>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</si>
  <si>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</si>
  <si>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</si>
  <si>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</si>
  <si>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</si>
  <si>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</si>
  <si>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</si>
  <si>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</si>
  <si>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</si>
  <si>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</si>
  <si>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</si>
  <si>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</si>
  <si>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</si>
  <si>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</si>
  <si>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</si>
  <si>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</si>
  <si>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</si>
  <si>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</si>
  <si>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</si>
  <si>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</si>
  <si>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</si>
  <si>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</si>
  <si>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</si>
  <si>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</si>
  <si>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</si>
  <si>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</si>
  <si>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</si>
  <si>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</si>
  <si>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</si>
  <si>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</si>
  <si>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</si>
  <si>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</si>
  <si>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</si>
  <si>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</si>
  <si>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</si>
  <si>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</si>
  <si>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</si>
  <si>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</si>
  <si>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</si>
  <si>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</si>
  <si>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</si>
  <si>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</si>
  <si>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</si>
  <si>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</si>
  <si>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</si>
  <si>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</si>
  <si>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</si>
  <si>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</si>
  <si>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</si>
  <si>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</si>
  <si>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</si>
  <si>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</si>
  <si>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</si>
  <si>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</si>
  <si>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</si>
  <si>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</si>
  <si>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</si>
  <si>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</si>
  <si>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</si>
  <si>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</si>
  <si>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</si>
  <si>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</si>
  <si>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</si>
  <si>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</si>
  <si>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</si>
  <si>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</si>
  <si>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</si>
  <si>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</si>
  <si>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</si>
  <si>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</si>
  <si>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</si>
  <si>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</si>
  <si>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</si>
  <si>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</si>
  <si>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</si>
  <si>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</si>
  <si>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</si>
  <si>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</si>
  <si>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</si>
  <si>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</si>
  <si>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</si>
  <si>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</si>
  <si>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</si>
  <si>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</si>
  <si>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</si>
  <si>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</si>
  <si>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</si>
  <si>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</si>
  <si>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</si>
  <si>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</si>
  <si>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</si>
  <si>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</si>
  <si>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</si>
  <si>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</si>
  <si>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</si>
  <si>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</si>
  <si>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</si>
  <si>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</si>
  <si>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</si>
  <si>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</si>
  <si>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</si>
  <si>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</si>
  <si>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</si>
  <si>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</si>
  <si>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</si>
  <si>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</si>
  <si>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</si>
  <si>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</si>
  <si>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</si>
  <si>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</si>
  <si>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</si>
  <si>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</si>
  <si>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</si>
  <si>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</si>
  <si>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</si>
  <si>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</si>
  <si>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</si>
  <si>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</si>
  <si>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</si>
  <si>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</si>
  <si>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</si>
  <si>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</si>
  <si>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</si>
  <si>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</si>
  <si>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</si>
  <si>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</si>
  <si>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</si>
  <si>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</si>
  <si>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</si>
  <si>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</si>
  <si>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</si>
  <si>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</si>
  <si>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</si>
  <si>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</si>
  <si>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</si>
  <si>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</si>
  <si>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</si>
  <si>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</si>
  <si>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</si>
  <si>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</si>
  <si>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</si>
  <si>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</si>
  <si>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</si>
  <si>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</si>
  <si>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</si>
  <si>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</si>
  <si>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</si>
  <si>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</si>
  <si>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</si>
  <si>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</si>
  <si>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</si>
  <si>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</si>
  <si>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</si>
  <si>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</si>
  <si>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</si>
  <si>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</si>
  <si>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</si>
  <si>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</si>
  <si>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</si>
  <si>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</si>
  <si>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</si>
  <si>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</si>
  <si>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</si>
  <si>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</si>
  <si>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</si>
  <si>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</si>
  <si>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</si>
  <si>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</si>
  <si>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</si>
  <si>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</si>
  <si>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</si>
  <si>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</si>
  <si>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</si>
  <si>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</si>
  <si>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</si>
  <si>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</si>
  <si>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</si>
  <si>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</si>
  <si>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</si>
  <si>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</si>
  <si>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</si>
  <si>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</si>
  <si>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</si>
  <si>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</si>
  <si>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</si>
  <si>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</si>
  <si>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</si>
  <si>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</si>
  <si>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</si>
  <si>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</si>
  <si>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</si>
  <si>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</si>
  <si>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</si>
  <si>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</si>
  <si>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</si>
  <si>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</si>
  <si>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</si>
  <si>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</si>
  <si>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</si>
  <si>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</si>
  <si>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</si>
  <si>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</si>
  <si>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</si>
  <si>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</si>
  <si>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</si>
  <si>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</si>
  <si>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</si>
  <si>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</si>
  <si>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</si>
  <si>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</si>
  <si>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</si>
  <si>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</si>
  <si>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</si>
  <si>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</si>
  <si>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</si>
  <si>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</si>
  <si>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</si>
  <si>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</si>
  <si>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</si>
  <si>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</si>
  <si>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</si>
  <si>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</si>
  <si>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</si>
  <si>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</si>
  <si>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</si>
  <si>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</si>
  <si>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</si>
  <si>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</si>
  <si>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</si>
  <si>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</si>
  <si>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</si>
  <si>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</si>
  <si>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</si>
  <si>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</si>
  <si>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</si>
  <si>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</si>
  <si>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</si>
  <si>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</si>
  <si>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</si>
  <si>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</si>
  <si>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</si>
  <si>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</si>
  <si>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</si>
  <si>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</si>
  <si>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</si>
  <si>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</si>
  <si>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</si>
  <si>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</si>
  <si>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</si>
  <si>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</si>
  <si>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</si>
  <si>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</si>
  <si>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</si>
  <si>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</si>
  <si>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</si>
  <si>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</si>
  <si>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</si>
  <si>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</si>
  <si>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</si>
  <si>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</si>
  <si>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</si>
  <si>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</si>
  <si>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</si>
  <si>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</si>
  <si>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</si>
  <si>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</si>
  <si>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</si>
  <si>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</si>
  <si>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</si>
  <si>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</si>
  <si>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</si>
  <si>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</si>
  <si>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</si>
  <si>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</si>
  <si>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</si>
  <si>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</si>
  <si>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</si>
  <si>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</si>
  <si>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</si>
  <si>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</si>
  <si>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</si>
  <si>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</si>
  <si>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</si>
  <si>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</si>
  <si>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</si>
  <si>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</si>
  <si>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</si>
  <si>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</si>
  <si>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</si>
  <si>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</si>
  <si>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</si>
  <si>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</si>
  <si>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</si>
  <si>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</si>
  <si>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</si>
  <si>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</si>
  <si>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</si>
  <si>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</si>
  <si>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</si>
  <si>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</si>
  <si>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</si>
  <si>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</si>
  <si>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</si>
  <si>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</si>
  <si>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</si>
  <si>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</si>
  <si>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</si>
  <si>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</si>
  <si>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</si>
  <si>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</si>
  <si>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</si>
  <si>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</si>
  <si>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</si>
  <si>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</si>
  <si>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</si>
  <si>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</si>
  <si>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</si>
  <si>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</si>
  <si>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</si>
  <si>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</si>
  <si>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</si>
  <si>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</si>
  <si>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</si>
  <si>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</si>
  <si>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</si>
  <si>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</si>
  <si>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</si>
  <si>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</si>
  <si>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</si>
  <si>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</si>
  <si>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</si>
  <si>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</si>
  <si>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</si>
  <si>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</si>
  <si>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</si>
  <si>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</si>
  <si>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</si>
  <si>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</si>
  <si>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</si>
  <si>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</si>
  <si>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</si>
  <si>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</si>
  <si>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</si>
  <si>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</si>
  <si>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</si>
  <si>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</si>
  <si>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</si>
  <si>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</si>
  <si>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</si>
  <si>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</si>
  <si>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</si>
  <si>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</si>
  <si>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</si>
  <si>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</si>
  <si>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</si>
  <si>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</si>
  <si>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</si>
  <si>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</si>
  <si>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</si>
  <si>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</si>
  <si>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</si>
  <si>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</si>
  <si>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</si>
  <si>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</si>
  <si>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</si>
  <si>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</si>
  <si>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</si>
  <si>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</si>
  <si>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</si>
  <si>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</si>
  <si>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</si>
  <si>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</si>
  <si>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</si>
  <si>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</si>
  <si>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</si>
  <si>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</si>
  <si>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</si>
  <si>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</si>
  <si>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</si>
  <si>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</si>
  <si>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</si>
  <si>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</si>
  <si>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</si>
  <si>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</si>
  <si>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</si>
  <si>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</si>
  <si>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</si>
  <si>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</si>
  <si>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</si>
  <si>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</si>
  <si>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</si>
  <si>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</si>
  <si>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</si>
  <si>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</si>
  <si>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</si>
  <si>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</si>
  <si>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</si>
  <si>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</si>
  <si>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</si>
  <si>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</si>
  <si>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</si>
  <si>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</si>
  <si>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</si>
  <si>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</si>
  <si>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</si>
  <si>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</si>
  <si>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</si>
  <si>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</si>
  <si>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</si>
  <si>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</si>
  <si>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</si>
  <si>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</si>
  <si>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</si>
  <si>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</si>
  <si>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</si>
  <si>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</si>
  <si>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</si>
  <si>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</si>
  <si>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</si>
  <si>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</si>
  <si>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</si>
  <si>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</si>
  <si>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</si>
  <si>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</si>
  <si>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</si>
  <si>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</si>
  <si>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</si>
  <si>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</si>
  <si>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</si>
  <si>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</si>
  <si>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</si>
  <si>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</si>
  <si>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</si>
  <si>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</si>
  <si>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</si>
  <si>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</si>
  <si>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</si>
  <si>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</si>
  <si>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</si>
  <si>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</si>
  <si>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</si>
  <si>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</si>
  <si>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</si>
  <si>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</si>
  <si>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</si>
  <si>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</si>
  <si>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</si>
  <si>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</si>
  <si>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</si>
  <si>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</si>
  <si>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</si>
  <si>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</si>
  <si>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</si>
  <si>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</si>
  <si>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</si>
  <si>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</si>
  <si>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</si>
  <si>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</si>
  <si>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</si>
  <si>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</si>
  <si>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</si>
  <si>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</si>
  <si>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</si>
  <si>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</si>
  <si>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</si>
  <si>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</si>
  <si>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</si>
  <si>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</si>
  <si>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</si>
  <si>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</si>
  <si>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</si>
  <si>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</si>
  <si>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</si>
  <si>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</si>
  <si>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</si>
  <si>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</si>
  <si>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</si>
  <si>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</si>
  <si>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</si>
  <si>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</si>
  <si>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</si>
  <si>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</si>
  <si>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</si>
  <si>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</si>
  <si>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</si>
  <si>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</si>
  <si>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</si>
  <si>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</si>
  <si>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</si>
  <si>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</si>
  <si>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</si>
  <si>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</si>
  <si>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</si>
  <si>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</si>
  <si>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</si>
  <si>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</si>
  <si>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</si>
  <si>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</si>
  <si>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</si>
  <si>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</si>
  <si>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</si>
  <si>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</si>
  <si>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</si>
  <si>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</si>
  <si>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</si>
  <si>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</si>
  <si>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</si>
  <si>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</si>
  <si>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</si>
  <si>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</si>
  <si>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</si>
  <si>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</si>
  <si>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</si>
  <si>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</si>
  <si>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</si>
  <si>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</si>
  <si>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</si>
  <si>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</si>
  <si>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</si>
  <si>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</si>
  <si>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</si>
  <si>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</si>
  <si>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</si>
  <si>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</si>
  <si>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</si>
  <si>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</si>
  <si>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</si>
  <si>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</si>
  <si>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</si>
  <si>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</si>
  <si>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</si>
  <si>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</si>
  <si>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</si>
  <si>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</si>
  <si>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</si>
  <si>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</si>
  <si>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</si>
  <si>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</si>
  <si>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</si>
  <si>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</si>
  <si>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</si>
  <si>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</si>
  <si>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</si>
  <si>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</si>
  <si>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</si>
  <si>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</si>
  <si>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</si>
  <si>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</si>
  <si>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</si>
  <si>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</si>
  <si>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</si>
  <si>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</si>
  <si>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</si>
  <si>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</si>
  <si>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</si>
  <si>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</si>
  <si>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</si>
  <si>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</si>
  <si>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</si>
  <si>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</si>
  <si>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</si>
  <si>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</si>
  <si>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</si>
  <si>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</si>
  <si>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</si>
  <si>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</si>
  <si>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</si>
  <si>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</si>
  <si>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</si>
  <si>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</si>
  <si>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</si>
  <si>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</si>
  <si>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</si>
  <si>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</si>
  <si>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</si>
  <si>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</si>
  <si>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</si>
  <si>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</si>
  <si>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</si>
  <si>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</si>
  <si>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</si>
  <si>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</si>
  <si>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</si>
  <si>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</si>
  <si>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</si>
  <si>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</si>
  <si>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</si>
  <si>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</si>
  <si>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</si>
  <si>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</si>
  <si>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</si>
  <si>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</si>
  <si>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</si>
  <si>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</si>
  <si>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</si>
  <si>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</si>
  <si>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</si>
  <si>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</si>
  <si>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</si>
  <si>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</si>
  <si>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</si>
  <si>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</si>
  <si>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</si>
  <si>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</si>
  <si>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</si>
  <si>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</si>
  <si>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</si>
  <si>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</si>
  <si>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</si>
  <si>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</si>
  <si>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</si>
  <si>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</si>
  <si>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</si>
  <si>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</si>
  <si>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</si>
  <si>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</si>
  <si>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</si>
  <si>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</si>
  <si>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</si>
  <si>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</si>
  <si>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</si>
  <si>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</si>
  <si>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</si>
  <si>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</si>
  <si>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</si>
  <si>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</si>
  <si>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</si>
  <si>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</si>
  <si>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</si>
  <si>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</si>
  <si>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</si>
  <si>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</si>
  <si>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</si>
  <si>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</si>
  <si>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</si>
  <si>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</si>
  <si>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</si>
  <si>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</si>
  <si>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</si>
  <si>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</si>
  <si>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</si>
  <si>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</si>
  <si>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</si>
  <si>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</si>
  <si>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</si>
  <si>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</si>
  <si>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</si>
  <si>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</si>
  <si>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</si>
  <si>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</si>
  <si>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</si>
  <si>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</si>
  <si>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</si>
  <si>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</si>
  <si>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</si>
  <si>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</si>
  <si>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</si>
  <si>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</si>
  <si>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</si>
  <si>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</si>
  <si>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</si>
  <si>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</si>
  <si>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</si>
  <si>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</si>
  <si>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</si>
  <si>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</si>
  <si>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</si>
  <si>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</si>
  <si>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</si>
  <si>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</si>
  <si>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</si>
  <si>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</si>
  <si>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</si>
  <si>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</si>
  <si>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</si>
  <si>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</si>
  <si>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</si>
  <si>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</si>
  <si>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</si>
  <si>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</si>
  <si>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</si>
  <si>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</si>
  <si>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</si>
  <si>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</si>
  <si>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</si>
  <si>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</si>
  <si>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</si>
  <si>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</si>
  <si>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</si>
  <si>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</si>
  <si>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</si>
  <si>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</si>
  <si>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</si>
  <si>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</si>
  <si>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</si>
  <si>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</si>
  <si>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</si>
  <si>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</si>
  <si>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</si>
  <si>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</si>
  <si>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</si>
  <si>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</si>
  <si>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</si>
  <si>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</si>
  <si>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</si>
  <si>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</si>
  <si>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</si>
  <si>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</si>
  <si>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</si>
  <si>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</si>
  <si>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</si>
  <si>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</si>
  <si>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</si>
  <si>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</si>
  <si>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</si>
  <si>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</si>
  <si>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</si>
  <si>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</si>
  <si>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</si>
  <si>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</si>
  <si>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</si>
  <si>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</si>
  <si>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</si>
  <si>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</si>
  <si>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</si>
  <si>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</si>
  <si>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</si>
  <si>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</si>
  <si>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</si>
  <si>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</si>
  <si>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</si>
  <si>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</si>
  <si>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</si>
  <si>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</si>
  <si>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</si>
  <si>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</si>
  <si>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</si>
  <si>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</si>
  <si>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</si>
  <si>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</si>
  <si>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</si>
  <si>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</si>
  <si>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</si>
  <si>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</si>
  <si>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</si>
  <si>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</si>
  <si>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</si>
  <si>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</si>
  <si>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</si>
  <si>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</si>
  <si>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</si>
  <si>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</si>
  <si>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</si>
  <si>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</si>
  <si>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</si>
  <si>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</si>
  <si>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</si>
  <si>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</si>
  <si>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</si>
  <si>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</si>
  <si>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</si>
  <si>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</si>
  <si>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</si>
  <si>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</si>
  <si>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</si>
  <si>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</si>
  <si>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</si>
  <si>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</si>
  <si>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</si>
  <si>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</si>
  <si>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</si>
  <si>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</si>
  <si>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</si>
  <si>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</si>
  <si>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</si>
  <si>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</si>
  <si>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</si>
  <si>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</si>
  <si>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</si>
  <si>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</si>
  <si>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</si>
  <si>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</si>
  <si>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</si>
  <si>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</si>
  <si>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</si>
  <si>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</si>
  <si>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</si>
  <si>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</si>
  <si>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</si>
  <si>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</si>
  <si>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</si>
  <si>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</si>
  <si>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</si>
  <si>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</si>
  <si>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</si>
  <si>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</si>
  <si>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</si>
  <si>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</si>
  <si>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</si>
  <si>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</si>
  <si>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</si>
  <si>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</si>
  <si>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</si>
  <si>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</si>
  <si>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</si>
  <si>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</si>
  <si>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</si>
  <si>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</si>
  <si>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</si>
  <si>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</si>
  <si>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</si>
  <si>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</si>
  <si>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</si>
  <si>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</si>
  <si>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</si>
  <si>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</si>
  <si>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</si>
  <si>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</si>
  <si>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</si>
  <si>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</si>
  <si>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</si>
  <si>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</si>
  <si>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</si>
  <si>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</si>
  <si>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</si>
  <si>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</si>
  <si>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</si>
  <si>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</si>
  <si>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</si>
  <si>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</si>
  <si>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</si>
  <si>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</si>
  <si>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</si>
  <si>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</si>
  <si>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</si>
  <si>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</si>
  <si>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</si>
  <si>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</si>
  <si>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</si>
  <si>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</si>
  <si>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</si>
  <si>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</si>
  <si>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</si>
  <si>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</si>
  <si>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</si>
  <si>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</si>
  <si>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</si>
  <si>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</si>
  <si>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</si>
  <si>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</si>
  <si>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</si>
  <si>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</si>
  <si>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</si>
  <si>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</si>
  <si>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</si>
  <si>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</si>
  <si>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</si>
  <si>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</si>
  <si>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</si>
  <si>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</si>
  <si>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</si>
  <si>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</si>
  <si>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</si>
  <si>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</si>
  <si>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</si>
  <si>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</si>
  <si>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</si>
  <si>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</si>
  <si>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</si>
  <si>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</si>
  <si>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</si>
  <si>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</si>
  <si>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</si>
  <si>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</si>
  <si>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</si>
  <si>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</si>
  <si>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</si>
  <si>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</si>
  <si>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</si>
  <si>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</si>
  <si>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</si>
  <si>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</si>
  <si>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</si>
  <si>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</si>
  <si>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</si>
  <si>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</si>
  <si>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</si>
  <si>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</si>
  <si>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</si>
  <si>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</si>
  <si>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</si>
  <si>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</si>
  <si>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</si>
  <si>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</si>
  <si>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</si>
  <si>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</si>
  <si>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</si>
  <si>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</si>
  <si>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</si>
  <si>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</si>
  <si>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</si>
  <si>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</si>
  <si>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</si>
  <si>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</si>
  <si>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</si>
  <si>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</si>
  <si>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</si>
  <si>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</si>
  <si>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</si>
  <si>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</si>
  <si>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</si>
  <si>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</si>
  <si>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</si>
  <si>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</si>
  <si>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</si>
  <si>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</si>
  <si>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</si>
  <si>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</si>
  <si>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</si>
  <si>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</si>
  <si>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</si>
  <si>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</si>
  <si>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</si>
  <si>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</si>
  <si>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</si>
  <si>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</si>
  <si>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</si>
  <si>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</si>
  <si>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</si>
  <si>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</si>
  <si>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</si>
  <si>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</si>
  <si>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</si>
  <si>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</si>
  <si>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</si>
  <si>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</si>
  <si>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</si>
  <si>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</si>
  <si>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</si>
  <si>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</si>
  <si>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</si>
  <si>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</si>
  <si>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</si>
  <si>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</si>
  <si>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</si>
  <si>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</si>
  <si>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</si>
  <si>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</si>
  <si>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</si>
  <si>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</si>
  <si>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</si>
  <si>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</si>
  <si>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</si>
  <si>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</si>
  <si>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</si>
  <si>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</si>
  <si>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</si>
  <si>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</si>
  <si>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</si>
  <si>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</si>
  <si>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</si>
  <si>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</si>
  <si>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</si>
  <si>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</si>
  <si>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</si>
  <si>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</si>
  <si>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</si>
  <si>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</si>
  <si>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</si>
  <si>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</si>
  <si>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</si>
  <si>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</si>
  <si>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</si>
  <si>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</si>
  <si>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</si>
  <si>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</si>
  <si>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</si>
  <si>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</si>
  <si>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</si>
  <si>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</si>
  <si>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</si>
  <si>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</si>
  <si>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</si>
  <si>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</si>
  <si>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</si>
  <si>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</si>
  <si>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</si>
  <si>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</si>
  <si>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</si>
  <si>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</si>
  <si>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</si>
  <si>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</si>
  <si>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</si>
  <si>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</si>
  <si>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</si>
  <si>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</si>
  <si>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</si>
  <si>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</si>
  <si>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</si>
  <si>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</si>
  <si>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</si>
  <si>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</si>
  <si>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</si>
  <si>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</si>
  <si>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</si>
  <si>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</si>
  <si>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</si>
  <si>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</si>
  <si>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</si>
  <si>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</si>
  <si>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</si>
  <si>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</si>
  <si>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</si>
  <si>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</si>
  <si>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</si>
  <si>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</si>
  <si>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</si>
  <si>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</si>
  <si>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</si>
  <si>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</si>
  <si>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</si>
  <si>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</si>
  <si>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</si>
  <si>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</si>
  <si>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</si>
  <si>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</si>
  <si>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</si>
  <si>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</si>
  <si>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</si>
  <si>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</si>
  <si>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</si>
  <si>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</si>
  <si>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</si>
  <si>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</si>
  <si>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</si>
  <si>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</si>
  <si>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</si>
  <si>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</si>
  <si>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</si>
  <si>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</si>
  <si>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</si>
  <si>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</si>
  <si>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</si>
  <si>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</si>
  <si>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</si>
  <si>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</si>
  <si>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</si>
  <si>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</si>
  <si>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</si>
  <si>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</si>
  <si>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</si>
  <si>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</si>
  <si>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</si>
  <si>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</si>
  <si>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</si>
  <si>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</si>
  <si>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</si>
  <si>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</si>
  <si>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</si>
  <si>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</si>
  <si>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</si>
  <si>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</si>
  <si>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</si>
  <si>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</si>
  <si>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</si>
  <si>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</si>
  <si>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</si>
  <si>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</si>
  <si>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</si>
  <si>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</si>
  <si>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</si>
  <si>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</si>
  <si>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</si>
  <si>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</si>
  <si>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</si>
  <si>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</si>
  <si>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</si>
  <si>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</si>
  <si>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</si>
  <si>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</si>
  <si>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</si>
  <si>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</si>
  <si>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</si>
  <si>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</si>
  <si>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</si>
  <si>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</si>
  <si>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</si>
  <si>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</si>
  <si>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</si>
  <si>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</si>
  <si>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</si>
  <si>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</si>
  <si>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</si>
  <si>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</si>
  <si>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</si>
  <si>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</si>
  <si>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</si>
  <si>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</si>
  <si>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</si>
  <si>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</si>
  <si>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</si>
  <si>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</si>
  <si>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</si>
  <si>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</si>
  <si>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</si>
  <si>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</si>
  <si>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</si>
  <si>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</si>
  <si>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</si>
  <si>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</si>
  <si>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</si>
  <si>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</si>
  <si>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</si>
  <si>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</si>
  <si>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</si>
  <si>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</si>
  <si>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</si>
  <si>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</si>
  <si>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</si>
  <si>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</si>
  <si>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</si>
  <si>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</si>
  <si>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</si>
  <si>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</si>
  <si>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</si>
  <si>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</si>
  <si>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</si>
  <si>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</si>
  <si>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</si>
  <si>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</si>
  <si>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</si>
  <si>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</si>
  <si>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</si>
  <si>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</si>
  <si>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</si>
  <si>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</si>
  <si>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</si>
  <si>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</si>
  <si>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</si>
  <si>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</si>
  <si>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</si>
  <si>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</si>
  <si>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</si>
  <si>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</si>
  <si>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</si>
  <si>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</si>
  <si>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</si>
  <si>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</si>
  <si>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</si>
  <si>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</si>
  <si>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</si>
  <si>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</si>
  <si>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</si>
  <si>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</si>
  <si>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</si>
  <si>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</si>
  <si>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</si>
  <si>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</si>
  <si>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</si>
  <si>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</si>
  <si>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</si>
  <si>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</si>
  <si>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</si>
  <si>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</si>
  <si>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</si>
  <si>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</si>
  <si>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</si>
  <si>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</si>
  <si>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</si>
  <si>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</si>
  <si>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</si>
  <si>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</si>
  <si>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</si>
  <si>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</si>
  <si>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</si>
  <si>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</si>
  <si>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</si>
  <si>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</si>
  <si>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</si>
  <si>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</si>
  <si>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</si>
  <si>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</si>
  <si>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</si>
  <si>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</si>
  <si>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</si>
  <si>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</si>
  <si>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</si>
  <si>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</si>
  <si>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</si>
  <si>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</si>
  <si>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</si>
  <si>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</si>
  <si>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</si>
  <si>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</si>
  <si>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</si>
  <si>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</si>
  <si>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</si>
  <si>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</si>
  <si>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</si>
  <si>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</si>
  <si>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</si>
  <si>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</si>
  <si>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</si>
  <si>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</si>
  <si>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</si>
  <si>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</si>
  <si>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</si>
  <si>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</si>
  <si>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</si>
  <si>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</si>
  <si>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</si>
  <si>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</si>
  <si>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</si>
  <si>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</si>
  <si>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</si>
  <si>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</si>
  <si>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</si>
  <si>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</si>
  <si>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</si>
  <si>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</si>
  <si>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</si>
  <si>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</si>
  <si>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</si>
  <si>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</si>
  <si>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</si>
  <si>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</si>
  <si>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</si>
  <si>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</si>
  <si>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</si>
  <si>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</si>
  <si>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</si>
  <si>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</si>
  <si>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</si>
  <si>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</si>
  <si>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</si>
  <si>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</si>
  <si>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</si>
  <si>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</si>
  <si>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</si>
  <si>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</si>
  <si>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</si>
  <si>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</si>
  <si>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</si>
  <si>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</si>
  <si>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</si>
  <si>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</si>
  <si>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</si>
  <si>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</si>
  <si>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</si>
  <si>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</si>
  <si>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</si>
  <si>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</si>
  <si>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</si>
  <si>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</si>
  <si>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</si>
  <si>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</si>
  <si>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</si>
  <si>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</si>
  <si>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</si>
  <si>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</si>
  <si>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</si>
  <si>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</si>
  <si>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</si>
  <si>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</si>
  <si>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</si>
  <si>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</si>
  <si>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</si>
  <si>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</si>
  <si>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</si>
  <si>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</si>
  <si>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</si>
  <si>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</si>
  <si>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</si>
  <si>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</si>
  <si>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</si>
  <si>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</si>
  <si>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</si>
  <si>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</si>
  <si>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</si>
  <si>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</si>
  <si>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</si>
  <si>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</si>
  <si>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</si>
  <si>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</si>
  <si>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</si>
  <si>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</si>
  <si>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</si>
  <si>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</si>
  <si>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</si>
  <si>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</si>
  <si>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</si>
  <si>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</si>
  <si>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</si>
  <si>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</si>
  <si>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</si>
  <si>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</si>
  <si>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</si>
  <si>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</si>
  <si>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</si>
  <si>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</si>
  <si>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</si>
  <si>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</si>
  <si>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</si>
  <si>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</si>
  <si>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</si>
  <si>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</si>
  <si>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</si>
  <si>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</si>
  <si>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</si>
  <si>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</si>
  <si>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</si>
  <si>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</si>
  <si>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</si>
  <si>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</si>
  <si>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</si>
  <si>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</si>
  <si>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</si>
  <si>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</si>
  <si>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</si>
  <si>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</si>
  <si>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</si>
  <si>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</si>
  <si>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</si>
  <si>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</si>
  <si>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</si>
  <si>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</si>
  <si>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</si>
  <si>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</si>
  <si>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</si>
  <si>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</si>
  <si>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</si>
  <si>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</si>
  <si>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</si>
  <si>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</si>
  <si>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</si>
  <si>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</si>
  <si>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</si>
  <si>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</si>
  <si>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</si>
  <si>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</si>
  <si>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</si>
  <si>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</si>
  <si>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</si>
  <si>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</si>
  <si>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</si>
  <si>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</si>
  <si>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</si>
  <si>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</si>
  <si>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</si>
  <si>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</si>
  <si>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</si>
  <si>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</si>
  <si>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</si>
  <si>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</si>
  <si>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</si>
  <si>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</si>
  <si>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</si>
  <si>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</si>
  <si>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</si>
  <si>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</si>
  <si>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</si>
  <si>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</si>
  <si>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</si>
  <si>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</si>
  <si>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</si>
  <si>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</si>
  <si>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</si>
  <si>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</si>
  <si>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</si>
  <si>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</si>
  <si>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</si>
  <si>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</si>
  <si>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</si>
  <si>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</si>
  <si>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</si>
  <si>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</si>
  <si>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</si>
  <si>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</si>
  <si>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</si>
  <si>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</si>
  <si>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</si>
  <si>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</si>
  <si>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</si>
  <si>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</si>
  <si>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</si>
  <si>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</si>
  <si>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</si>
  <si>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</si>
  <si>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</si>
  <si>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</si>
  <si>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</si>
  <si>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</si>
  <si>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</si>
  <si>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</si>
  <si>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</si>
  <si>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</si>
  <si>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</si>
  <si>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</si>
  <si>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</si>
  <si>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</si>
  <si>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</si>
  <si>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</si>
  <si>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</si>
  <si>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</si>
  <si>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</si>
  <si>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</si>
  <si>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</si>
  <si>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</si>
  <si>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</si>
  <si>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</si>
  <si>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</si>
  <si>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</si>
  <si>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</si>
  <si>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</si>
  <si>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</si>
  <si>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</si>
  <si>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</si>
  <si>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</si>
  <si>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</si>
  <si>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</si>
  <si>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</si>
  <si>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</si>
  <si>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</si>
  <si>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</si>
  <si>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</si>
  <si>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</si>
  <si>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</si>
  <si>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</si>
  <si>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</si>
  <si>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</si>
  <si>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</si>
  <si>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</si>
  <si>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</si>
  <si>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</si>
  <si>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</si>
  <si>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</si>
  <si>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Precios de ABRIL 2025</t>
  </si>
  <si>
    <t>ABRIL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</si>
</sst>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23" fillId="12" borderId="49" xfId="0" applyFont="1" applyFill="1" applyBorder="1" applyAlignment="1">
      <alignment horizontal="center" vertical="center" wrapText="1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171450</xdr:rowOff>
    </xdr:from>
    <xdr:to>
      <xdr:col>4</xdr:col>
      <xdr:colOff>902602</xdr:colOff>
      <xdr:row>3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71450"/>
          <a:ext cx="6608077" cy="8138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abSelected="1" topLeftCell="A615" workbookViewId="0">
      <selection activeCell="G631" sqref="G631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7"/>
      <c r="C3" s="307"/>
      <c r="D3" s="307"/>
      <c r="E3" s="307"/>
    </row>
    <row r="4" spans="2:8" s="134" customFormat="1" ht="15" customHeight="1" x14ac:dyDescent="0.25">
      <c r="B4" s="192" t="s">
        <v>1766</v>
      </c>
      <c r="C4" s="211" t="s">
        <v>2043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4" t="s">
        <v>1752</v>
      </c>
      <c r="C6" s="305"/>
      <c r="D6" s="305"/>
      <c r="E6" s="306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45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198086.15721913782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3637.362296024542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3747.23783088659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3756.3338407286183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3912.2528833116776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4144.3593171616803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3485.0992334811708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3942.0626828321333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3682656.0559472702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6003.2405419224924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6531.3164731845645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4114.2885744202213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5671.9573061905048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5532.6949261776181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5195.1399751777381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6307.1817694910123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9247.2561302059021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17871.704911503057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5508.7840351908944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5920.9296084348198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308.95018491459126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335.69313709248314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6936.0425851462414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29521.162182166572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1505.5116125329421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1761.5440239011725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602.89536303816226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1399.247751561926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7527.6144314816529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269.61043798297175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3976385.5400320054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4200.1674051694545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4237.861040463531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9703.5967543610641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16583.706172397669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37182.181670579521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64690.743808659754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11793.934467335495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16544.308423546801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908.04261597605114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5519.0330416289598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7094.8515125036356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11368.674280176039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3218.1765671054918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9176.0851567748523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8191.1255957017211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9844.8399513778822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7367.3925968310978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4863.1257814310366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2637.7886890522745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2721.5645803049952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6760.7869902506236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1705.5992965661385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7217.0877877516223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6666.4173123578394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5445.8933513440907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256.44847241483262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1330.9876725715908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8035.7391972868581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2293.0992970249213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10341.493946869854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680.73297606169308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5831.225211215291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43521.032787993303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16767.627375080559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25880.440581445953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19514.255024790127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22748.72223649947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17693.017920998303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23141.21603312423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25270.421643849473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16780.738663078944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18773.674626972232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17511.354286507758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21028.237977077075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18157.090333113822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3156.875297365219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1773.8117095600705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2510.1825156738332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1170.0209475581921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2747.0256372878098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3055.5823221471396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213311.68186282169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21147.749056962835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124738.42747602444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518049.04564543196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171018.59917935883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572979.88224468334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572979.88224468334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513116.58527663659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402017.85523035127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471234.47324547317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97635.627521697184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120383.66636213103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333469.77119568532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53906.504103072723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53360.688213880858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52299.475706053199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243831.460532294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909693.85350727604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26883.048188000608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3550.7840309975445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44990.230999748659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3880.0265780508248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11837.880992001132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74665.320010397161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33206.42120843345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9798.0008899243967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13486.89145002457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58371.922218315129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49723.120754617412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5606.9232062928504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30177.139886283152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144309.89369915417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48208.264532899389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144981.95741513663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86056.673470299211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75511.058092166277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6542.1097125704782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123050.46247456706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156060.31184659581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25008.788150950841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49142.555016357845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2582.0742417203887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2514.8126985979802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7669.1579607544218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15577.731714559754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3971.9634791824201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1550.7308357600455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878.97711771606089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624.1175469996756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1547.0455230287359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855.31508924279717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15750.223208742844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24043.922740482518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7227.428032603123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12259.651557569807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15462.128433613869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1340.4988965052482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976.52761918206272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334.75436903235931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2188.0980200034742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1321.9381327791075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970.59292431231302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495.98543582451458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8010.6591217426758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13733.954158554063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71322.973562531872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22916.919032853435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92809.812512956138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188369.91081153162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3075.2061993147427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5010.0766592608288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3497.3318500634236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132018.8010932761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135229.1667594756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24129.153005573477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40799.417453941758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46579.636040318845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4208.5219743925536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1977936.208772687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2690.8901292064584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23225.080199508015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48042.043797620274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656.97678339071024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53407.346214729216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1599.7305704524276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1311.3375477904253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2269.7302872732712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227.53630396056775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1493.3447816351661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1555.607873589581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462.75779545922882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468.21358755844443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2021.0772888646836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1135.7217018939755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4440.6307375120386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172513414.80625862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48683980.182524964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1519.871095403659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528767028.94514608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108615.18299742103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701044942.38401997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157586.1832539356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270199598.27551246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91359.169595681349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804881652.10447681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152178.63381836633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261556138.00288108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62950.138027185341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616522727.6699996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122491.3956380766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590434839.48295701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161105.94088547005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231386381.63231689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56210.15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895482306.01143312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1875738758.1367552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181171.66251014578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9195708.6150367185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1119642.4508147547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537656909.36352515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56604851.463161267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6267366.2636690978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20117202.591556054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39623086.303346753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25739327.870289706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39544311.081790335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25452879.029055241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329737709.48917979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3326852.4307453204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1478525.9938055249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36446501.335292183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19437556.07174987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63646970.645734705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64569745.290622599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361780170.89351642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56952266.258822463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1297.4946188032295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27558559.260933939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7200101.240946969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1852349443.6669302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71690790.565389454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72698.904741742444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802665573.53950274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483601153.41121846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96015.685164525508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224869996.07626241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248004932.62152651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924255.63626212941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995209.6310369597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1000492.2161106282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17970094.44337333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17268516.302613318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813441391.48850405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179773.85326005533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62336.968780296564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5475103.1969797732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115549526.93680617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166158407.28792375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119285575.30020101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237889.56322408642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2345.6349176019025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1774.0662726942026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427202265.25848264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939744332.92887402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396708702.44395471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28.801019890603641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1143.513157894736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33.604660370483131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10844.211940298506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4360.6198807820456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595377.18250576116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670827.40372835437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2573.1672212294252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2005.248560902892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6683.2145453241155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5299.7551094358023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6934.5966423829977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44866.888245700327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1315.4225374936341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19909.932403312421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5074.3463128830508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10967.868497739892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10986.834668736434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32730.671204063536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80350.269996635252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298065.62838782335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345683.71176139009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268884.76391684124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53933.210154544082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7289.4804080254216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9891.590987191983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9857.3641830579254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14159.728139161112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9049.803242514974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10295.684499377836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14679.247613974945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1469.190891560675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1870.3624990986214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4367.5506126694727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10341.044084353434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1036.2911117314563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3969.3015564236084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3246.9587611652937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5160.5575703871846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6996.1771423205237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11379.555233150893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1807.859370483548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8771.8647482116085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7785.2047706871854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1335.2036136465051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2193.766814851288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1383.8561153780981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356.57811341491117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661.15665791312006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8423.6149427955443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52144.707524730184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59626.043392221312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109953.05811952721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1239.6849833351762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638.48828934270421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8156.7974336026227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9107.9319544280879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655675.40004563832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49756.51775766824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66527.573790535316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7490.9219446922398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16956.142624486671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3177.716898656568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7498.5818997653896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206.47185569111767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231548.3104571593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263424.18435625278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415018.10657278902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22351.847403885909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230685.71761641587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823.6079396063717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175479.12484530223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638.96663114654427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1249.1244045947112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1171.9586567179736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1503.0887591383298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1223.1333710030365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1041.7558222452592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2439.051601717777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260288.94917554685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263266.12495385727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198876.97300593389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113093.96531503747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351.63028900306614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2534.4847491963083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3372.6212409630766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298.59782223987287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13305.669517871072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531.22933598385418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270.86609194395641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1036.2616055756475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3220.5284009396514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5911.8700161973738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2080.0123737541389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16994.836169368155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3554.1508219218108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17452.223784994116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13536.920206929848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14878.720534060651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8840.545914162094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2050.79095373988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9286.895145645678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25507.902285540411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35890.601276170397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767.05786254400857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3909.2311370263792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43970.505832087074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5614.184548894028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2999.7316097559024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58343.965919312257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26855.536648484336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1454.7391140168188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1246.2653436481505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944080.58795616089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32845.339446800193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85974.019141296216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41622.755551257069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5110.7718932150556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216.94463048049374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9262.9659999999985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7924.6129999999957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7322.8420000000087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6741.6099999999979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7976.396333333334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7288.4694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8430.847099999999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9262.9660000000003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3531848.9228477827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3633724.6535451072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3344758.6344202035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394461.82295377419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23839.958585764492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74619.927876852991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3398072.4692933494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2731323.1174631519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3202056.3548394623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688160.55388767272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951198.32235433406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943903.89993966348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295472.153276717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1341.1670647853857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2745.5156049928137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36379.239097097816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36871.384799026244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8830.7517011340442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93168.939276642312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88009.939631107321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21215.593700978287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22355.123123942503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2489.4638339864996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14641.525124643271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151453.71458464974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2969.9458054835918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8022.3071270851024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893.93890765853337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12503.275751970192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6624.0076436047375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17841.940171849656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2709.4197092959621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599.24618974890893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8947.6862020007084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2222.2353420852269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1216.3590983047156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1516.1639313868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9405.5490900908317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143089.06373616873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46320.3542211327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52115.373658039229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17188.335747138026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13624.490881116501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22147.861189298568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38031.963376560489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32552.945167506918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153753.42421216104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160642.89081593792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248242.16058304216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2365.0533066744938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9151.6021563635131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15287.294663251207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22199.628752252662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35280.061298710527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34791.235426078289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17012.235430009547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51285.391997666651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25611.211686643797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79575.294520254858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431899.90138044272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20932.953182740217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19942.144661006623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5820.1522536894545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8101.7581147184101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7721.0227252506456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11086.889774667416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48392.357089580211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52828.173828921565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88569.192750780028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107753.10480406958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133565.12062729683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218062.55329451527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184372.83989482452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32672.452340167205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574615.15226913255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595028.92125172273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2360029.2830924215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2029501.2985329889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55451.500430916014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35566.124206110049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128486.83975821696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48766.769204821052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14796.627863385414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4812.1341905516229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55720.932546558288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27693.202532759253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30310.209410014468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25550175.857479639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2361364.7598904138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16751.458043797185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136146.60763321869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54457.696303634017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24514.748215120584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441521.22978538682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266824.58396161423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70983.88176256427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150166.2130520372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1975.0206592632799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14458.163713103055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20964.282397914973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21574.892564844544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2347.2443459391152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10005.890534069567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15711.309341143864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61746.898226106307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44726.797412255677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39697.685752692218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12084.712124908165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577783.49276361987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792186.25864027673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934334.5640012545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239638.49593209467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3638.5504460958432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730971.79429869307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164130.54877747109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109091.91706907387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3781134.1072775987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2944546.8375946167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2069114.2702983129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3988304.1060420438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3221335.7019145996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170.34094347736479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15994.133452060934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3495357.0730969426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30763400.226955317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10673521.041306097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1447116.1121543937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48906.756438612836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56494.586642658011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3891.1517579282531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14609.958717632288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17359.880938330698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13080.698729642616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10401.208138013364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10200.389573888284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10362.580221715805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11671.286129805801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2813.5959440616425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2395.4465192795956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1967.3678856184874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2043.6010901942548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3795.0415832284125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5732.9983343838703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7441.9016585697254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113877.21792527733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21461.287112894377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98604.264121231317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121777.4786244822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64356.39166249281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122549.0011418381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115178.18326471747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8315.5509544789038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29048.565273233529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17390.559884118513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16162.50801177203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6039.5836635286796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1739.5877034071457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29499.97383144901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1538.1155861242894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3476.6121443569282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3346.1066249942164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3970.4877527932381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9534.947375087404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8723.8852763416835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10736.928486913221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11202.376641207662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18053.804828210607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235.30474634046527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404.34653070407751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698.09194422339488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2760.8127933171745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48841.583681017168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1307.9243615755249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9059.5869098958556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9769.866697358595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33791.22180497447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8558.7058616807935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191.48975749738011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226.85863042964803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898.78156906503978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590.03940976372007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1836.9169092592583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80304.866928320815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39440.272356558096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5661.6443556665845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5322.9696733758228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108345.59583725325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2631.5153508997419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142263.75037906217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129045.2162400111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112573.066365251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255496.59638741281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10187.093730679007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10979.638705230142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12890.070495422791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15720.516446959875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17368.957364997954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3832.6062169108286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10960.848198020078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26160.621171371145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6160.7503368886919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12335.146064319599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168043.65761822872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8380.4144286970404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1005.986896282709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216459.51075751014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414249.41338818264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2026360.5064930019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2556790.1684867591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3653.5074591087559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7194.9158793770621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17330.246351137514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1717.1449417606611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2635.4763719524549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1351.773893478975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1793.8310907491998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1261.98381913566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273.72144955295011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421.98510995427927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726.85278156454933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964.00900052631334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13671.747285300638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236.83690510161097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320.11486709992965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6100.7229895519522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1119.9190286832004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1787.0168420769683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1994.108098943364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534.11128575055955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817.7760568538979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6172.3087599103865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7899.8952988126621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14504.253865886845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4436.1101434242119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11112.170206439103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11736.820015323447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438244.21383439249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521346.14893267473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6722.7965557986827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12711.402887844411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3848.3469582374582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3841.3471108295489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3110.7224626888469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4100.8946721467337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5097.742977366197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1076.0002274951496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2778.9347997723335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31791.260473767372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50754.470192717083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26689.400104961118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16431.78689849942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55067.902446415668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55490.189527899754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141363.6839831231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v>15599675911.974298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939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30485.173729439794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VLOOKUP($B9,IN_04_25!$B:$E,4,)</f>
        <v>298.59782223987287</v>
      </c>
      <c r="G9" s="13">
        <f>F9*E9</f>
        <v>2078.2408427895152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VLOOKUP($B10,IN_04_25!$B:$E,4,)</f>
        <v>531.22933598385418</v>
      </c>
      <c r="G10" s="13">
        <f>F10*E10</f>
        <v>2193.9771576133176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VLOOKUP($B11,IN_04_25!$B:$E,4,)</f>
        <v>230685.71761641587</v>
      </c>
      <c r="G11" s="13">
        <f>F11*E11</f>
        <v>12687.714468902874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VLOOKUP($B12,IN_04_25!$B:$E,4,)</f>
        <v>16767.627375080559</v>
      </c>
      <c r="G12" s="13">
        <f>F12*E12</f>
        <v>788.07848662878632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VLOOKUP($B14,IN_04_25!$B:$E,4,)</f>
        <v>7288.4694</v>
      </c>
      <c r="G14" s="13">
        <f>F14*E14</f>
        <v>12463.282674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VLOOKUP($B16,IN_04_25!$B:$E,4,)</f>
        <v>161105.94088547005</v>
      </c>
      <c r="G16" s="17">
        <f>F16*E16</f>
        <v>273.88009950529909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217733.41279664746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VLOOKUP($B22,IN_04_25!$B:$E,4,)</f>
        <v>298.59782223987287</v>
      </c>
      <c r="G22" s="13">
        <f>F22*E22</f>
        <v>17199.234561016678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VLOOKUP($B23,IN_04_25!$B:$E,4,)</f>
        <v>531.22933598385418</v>
      </c>
      <c r="G23" s="13">
        <f>F23*E23</f>
        <v>18168.043290647816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VLOOKUP($B24,IN_04_25!$B:$E,4,)</f>
        <v>230685.71761641587</v>
      </c>
      <c r="G24" s="13">
        <f>F24*E24</f>
        <v>92274.287046566358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VLOOKUP($B25,IN_04_25!$B:$E,4,)</f>
        <v>16767.627375080559</v>
      </c>
      <c r="G25" s="13">
        <f>F25*E25</f>
        <v>6455.5365394060154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VLOOKUP($B27,IN_04_25!$B:$E,4,)</f>
        <v>7288.4694</v>
      </c>
      <c r="G27" s="13">
        <f>F27*E27</f>
        <v>83088.551160000003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VLOOKUP($B29,IN_04_25!$B:$E,4,)</f>
        <v>161105.94088547005</v>
      </c>
      <c r="G29" s="17">
        <f>F29*E29</f>
        <v>547.76019901059817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236450.11626457481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VLOOKUP($B35,IN_04_25!$B:$E,4,)</f>
        <v>298.59782223987287</v>
      </c>
      <c r="G35" s="13">
        <f>F35*E35</f>
        <v>17199.234561016678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VLOOKUP($B36,IN_04_25!$B:$E,4,)</f>
        <v>531.22933598385418</v>
      </c>
      <c r="G36" s="13">
        <f>F36*E36</f>
        <v>20558.575302575158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VLOOKUP($B37,IN_04_25!$B:$E,4,)</f>
        <v>230685.71761641587</v>
      </c>
      <c r="G37" s="13">
        <f>F37*E37</f>
        <v>92274.287046566358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VLOOKUP($B38,IN_04_25!$B:$E,4,)</f>
        <v>16767.627375080559</v>
      </c>
      <c r="G38" s="13">
        <f>F38*E38</f>
        <v>6455.5365394060154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VLOOKUP($B40,IN_04_25!$B:$E,4,)</f>
        <v>7288.4694</v>
      </c>
      <c r="G40" s="13">
        <f>F40*E40</f>
        <v>99414.722615999999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VLOOKUP($B42,IN_04_25!$B:$E,4,)</f>
        <v>161105.94088547005</v>
      </c>
      <c r="G42" s="17">
        <f>F42*E42</f>
        <v>547.76019901059817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22289.676207484052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VLOOKUP($B48,IN_04_25!$B:$E,4,)</f>
        <v>3942.0626828321333</v>
      </c>
      <c r="G48" s="13">
        <f>F48*E48</f>
        <v>1182.6188048496399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VLOOKUP($B49,IN_04_25!$B:$E,4,)</f>
        <v>298.59782223987287</v>
      </c>
      <c r="G49" s="13">
        <f>F49*E49</f>
        <v>621.08347025893556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VLOOKUP($B50,IN_04_25!$B:$E,4,)</f>
        <v>531.22933598385418</v>
      </c>
      <c r="G50" s="13">
        <f>F50*E50</f>
        <v>1227.1397661227031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VLOOKUP($B51,IN_04_25!$B:$E,4,)</f>
        <v>638.96663114654427</v>
      </c>
      <c r="G51" s="13">
        <f>F51*E51</f>
        <v>10862.432729491253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VLOOKUP($B52,IN_04_25!$B:$E,4,)</f>
        <v>16767.627375080559</v>
      </c>
      <c r="G52" s="13">
        <f>F52*E52</f>
        <v>217.97915587604726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VLOOKUP($B54,IN_04_25!$B:$E,4,)</f>
        <v>7288.4694</v>
      </c>
      <c r="G54" s="13">
        <f>F54*E54</f>
        <v>8017.3163400000003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VLOOKUP($B56,IN_04_25!$B:$E,4,)</f>
        <v>161105.94088547005</v>
      </c>
      <c r="G56" s="17">
        <f>F56*E56</f>
        <v>161.10594088547006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27017.017009783009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VLOOKUP($B62,IN_04_25!$B:$E,4,)</f>
        <v>298.59782223987287</v>
      </c>
      <c r="G62" s="13">
        <f>F62*E62</f>
        <v>862.9477062732326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VLOOKUP($B63,IN_04_25!$B:$E,4,)</f>
        <v>531.22933598385418</v>
      </c>
      <c r="G63" s="13">
        <f>F63*E63</f>
        <v>1753.0568087467186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VLOOKUP($B64,IN_04_25!$B:$E,4,)</f>
        <v>823.6079396063717</v>
      </c>
      <c r="G64" s="13">
        <f>F64*E64</f>
        <v>14001.33497330832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VLOOKUP($B65,IN_04_25!$B:$E,4,)</f>
        <v>16767.627375080559</v>
      </c>
      <c r="G65" s="13">
        <f>F65*E65</f>
        <v>318.58492012653062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VLOOKUP($B67,IN_04_25!$B:$E,4,)</f>
        <v>7288.4694</v>
      </c>
      <c r="G67" s="13">
        <f>F67*E67</f>
        <v>9839.4336899999998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VLOOKUP($B69,IN_04_25!$B:$E,4,)</f>
        <v>161105.94088547005</v>
      </c>
      <c r="G69" s="17">
        <f>F69*E69</f>
        <v>241.65891132820508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34160.00034487238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VLOOKUP($B75,IN_04_25!$B:$E,4,)</f>
        <v>298.59782223987287</v>
      </c>
      <c r="G75" s="13">
        <f>F75*E75</f>
        <v>1254.110853407466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VLOOKUP($B76,IN_04_25!$B:$E,4,)</f>
        <v>531.22933598385418</v>
      </c>
      <c r="G76" s="13">
        <f>F76*E76</f>
        <v>1274.9504063612501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VLOOKUP($B77,IN_04_25!$B:$E,4,)</f>
        <v>1171.9586567179736</v>
      </c>
      <c r="G77" s="13">
        <f>F77*E77</f>
        <v>19923.297164205549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VLOOKUP($B78,IN_04_25!$B:$E,4,)</f>
        <v>16767.627375080559</v>
      </c>
      <c r="G78" s="13">
        <f>F78*E78</f>
        <v>452.72593912717508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VLOOKUP($B80,IN_04_25!$B:$E,4,)</f>
        <v>7288.4694</v>
      </c>
      <c r="G80" s="13">
        <f>F80*E80</f>
        <v>10932.704099999999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VLOOKUP($B82,IN_04_25!$B:$E,4,)</f>
        <v>161105.94088547005</v>
      </c>
      <c r="G82" s="17">
        <f>F82*E82</f>
        <v>322.21188177094012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32273.768290326792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VLOOKUP($B88,IN_04_25!$B:$E,4,)</f>
        <v>298.59782223987287</v>
      </c>
      <c r="G88" s="13">
        <f>F88*E88</f>
        <v>1254.110853407466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VLOOKUP($B89,IN_04_25!$B:$E,4,)</f>
        <v>531.22933598385418</v>
      </c>
      <c r="G89" s="13">
        <f>F89*E89</f>
        <v>1274.9504063612501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VLOOKUP($B90,IN_04_25!$B:$E,4,)</f>
        <v>1503.0887591383298</v>
      </c>
      <c r="G90" s="13">
        <f>F90*E90</f>
        <v>18037.065109659958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VLOOKUP($B91,IN_04_25!$B:$E,4,)</f>
        <v>16767.627375080559</v>
      </c>
      <c r="G91" s="13">
        <f>F91*E91</f>
        <v>452.72593912717508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VLOOKUP($B93,IN_04_25!$B:$E,4,)</f>
        <v>7288.4694</v>
      </c>
      <c r="G93" s="13">
        <f>F93*E93</f>
        <v>10932.704099999999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VLOOKUP($B95,IN_04_25!$B:$E,4,)</f>
        <v>161105.94088547005</v>
      </c>
      <c r="G95" s="17">
        <f>F95*E95</f>
        <v>322.21188177094012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39793.197909396949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VLOOKUP($B101,IN_04_25!$B:$E,4,)</f>
        <v>298.59782223987287</v>
      </c>
      <c r="G101" s="13">
        <f>F101*E101</f>
        <v>601.67461181334386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VLOOKUP($B102,IN_04_25!$B:$E,4,)</f>
        <v>531.22933598385418</v>
      </c>
      <c r="G102" s="13">
        <f>F102*E102</f>
        <v>1231.3896008105739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VLOOKUP($B103,IN_04_25!$B:$E,4,)</f>
        <v>1773.8117095600705</v>
      </c>
      <c r="G103" s="13">
        <f>F103*E103</f>
        <v>23059.552224280917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VLOOKUP($B104,IN_04_25!$B:$E,4,)</f>
        <v>16767.627375080559</v>
      </c>
      <c r="G104" s="13">
        <f>F104*E104</f>
        <v>217.97915587604726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VLOOKUP($B106,IN_04_25!$B:$E,4,)</f>
        <v>7288.4694</v>
      </c>
      <c r="G106" s="13">
        <f>F106*E106</f>
        <v>10203.85716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VLOOKUP($B108,IN_04_25!$B:$E,4,)</f>
        <v>161105.94088547005</v>
      </c>
      <c r="G108" s="17">
        <f>F108*E108</f>
        <v>4478.7451566160671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270589.79435447452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VLOOKUP($B114,IN_04_25!$B:$E,4,)</f>
        <v>298.59782223987287</v>
      </c>
      <c r="G114" s="13">
        <f>F114*E114</f>
        <v>17199.234561016678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VLOOKUP($B115,IN_04_25!$B:$E,4,)</f>
        <v>531.22933598385418</v>
      </c>
      <c r="G115" s="13">
        <f>F115*E115</f>
        <v>31448.776690244169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VLOOKUP($B116,IN_04_25!$B:$E,4,)</f>
        <v>3942.0626828321333</v>
      </c>
      <c r="G116" s="13">
        <f>F116*E116</f>
        <v>8672.5379022306934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VLOOKUP($B117,IN_04_25!$B:$E,4,)</f>
        <v>230685.71761641587</v>
      </c>
      <c r="G117" s="13">
        <f>F117*E117</f>
        <v>92274.287046566358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VLOOKUP($B118,IN_04_25!$B:$E,4,)</f>
        <v>16767.627375080559</v>
      </c>
      <c r="G118" s="13">
        <f>F118*E118</f>
        <v>6455.5365394060154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VLOOKUP($B120,IN_04_25!$B:$E,4,)</f>
        <v>7288.4694</v>
      </c>
      <c r="G120" s="13">
        <f>F120*E120</f>
        <v>113991.661416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VLOOKUP($B122,IN_04_25!$B:$E,4,)</f>
        <v>161105.94088547005</v>
      </c>
      <c r="G122" s="17">
        <f>F122*E122</f>
        <v>547.76019901059817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278177.01594949933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VLOOKUP($B128,IN_04_25!$B:$E,4,)</f>
        <v>10341.493946869854</v>
      </c>
      <c r="G128" s="13">
        <f t="shared" ref="G128:G134" si="0">F128*E128</f>
        <v>5832.6025860345972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VLOOKUP($B129,IN_04_25!$B:$E,4,)</f>
        <v>44990.230999748659</v>
      </c>
      <c r="G129" s="13">
        <f t="shared" si="0"/>
        <v>1754.6190089901977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VLOOKUP($B130,IN_04_25!$B:$E,4,)</f>
        <v>298.59782223987287</v>
      </c>
      <c r="G130" s="13">
        <f t="shared" si="0"/>
        <v>17199.234561016678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VLOOKUP($B131,IN_04_25!$B:$E,4,)</f>
        <v>531.22933598385418</v>
      </c>
      <c r="G131" s="13">
        <f t="shared" si="0"/>
        <v>31448.776690244169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VLOOKUP($B132,IN_04_25!$B:$E,4,)</f>
        <v>3942.0626828321333</v>
      </c>
      <c r="G132" s="13">
        <f t="shared" si="0"/>
        <v>8672.5379022306934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VLOOKUP($B133,IN_04_25!$B:$E,4,)</f>
        <v>230685.71761641587</v>
      </c>
      <c r="G133" s="13">
        <f t="shared" si="0"/>
        <v>92274.287046566358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VLOOKUP($B134,IN_04_25!$B:$E,4,)</f>
        <v>16767.627375080559</v>
      </c>
      <c r="G134" s="13">
        <f t="shared" si="0"/>
        <v>6455.5365394060154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VLOOKUP($B136,IN_04_25!$B:$E,4,)</f>
        <v>7288.4694</v>
      </c>
      <c r="G136" s="13">
        <f>F136*E136</f>
        <v>113991.661416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VLOOKUP($B138,IN_04_25!$B:$E,4,)</f>
        <v>161105.94088547005</v>
      </c>
      <c r="G138" s="17">
        <f>F138*E138</f>
        <v>547.76019901059817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959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11797.657192351884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VLOOKUP($B9,IN_04_25!$B:$E,4,)</f>
        <v>531.22933598385418</v>
      </c>
      <c r="G9" s="13">
        <f>F9*E9</f>
        <v>5312.2933598385416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VLOOKUP($B10,IN_04_25!$B:$E,4,)</f>
        <v>256.44847241483262</v>
      </c>
      <c r="G10" s="13">
        <f>F10*E10</f>
        <v>269.27089603557425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VLOOKUP($B11,IN_04_25!$B:$E,4,)</f>
        <v>1705.5992965661385</v>
      </c>
      <c r="G11" s="13">
        <f>F11*E11</f>
        <v>426.39982414153462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VLOOKUP($B12,IN_04_25!$B:$E,4,)</f>
        <v>16767.627375080559</v>
      </c>
      <c r="G12" s="13">
        <f>F12*E12</f>
        <v>335.35254750161118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VLOOKUP($B13,IN_04_25!$B:$E,4,)</f>
        <v>2969.9458054835918</v>
      </c>
      <c r="G13" s="13">
        <f>F13*E13</f>
        <v>742.48645137089795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VLOOKUP($B15,IN_04_25!$B:$E,4,)</f>
        <v>7288.4694</v>
      </c>
      <c r="G15" s="13">
        <f>F15*E15</f>
        <v>4154.4275579999994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VLOOKUP($B17,IN_04_25!$B:$E,4,)</f>
        <v>161105.94088547005</v>
      </c>
      <c r="G17" s="17">
        <f>F17*E17</f>
        <v>557.42655546372634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962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21473.66970092772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VLOOKUP($B9,IN_04_25!$B:$E,4,)</f>
        <v>298.59782223987287</v>
      </c>
      <c r="G9" s="13">
        <f>F9*E9</f>
        <v>925.65324894360594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VLOOKUP($B10,IN_04_25!$B:$E,4,)</f>
        <v>531.22933598385418</v>
      </c>
      <c r="G10" s="13">
        <f>F10*E10</f>
        <v>2576.4622795216924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VLOOKUP($B11,IN_04_25!$B:$E,4,)</f>
        <v>1705.5992965661385</v>
      </c>
      <c r="G11" s="13">
        <f>F11*E11</f>
        <v>221.72790855359801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VLOOKUP($B12,IN_04_25!$B:$E,4,)</f>
        <v>16767.627375080559</v>
      </c>
      <c r="G12" s="13">
        <f>F12*E12</f>
        <v>503.02882125241678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VLOOKUP($B14,IN_04_25!$B:$E,4,)</f>
        <v>7288.4694</v>
      </c>
      <c r="G14" s="13">
        <f>F14*E14</f>
        <v>16763.479619999998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VLOOKUP($B16,IN_04_25!$B:$E,4,)</f>
        <v>161105.94088547005</v>
      </c>
      <c r="G16" s="17">
        <f>F16*E16</f>
        <v>483.31782265641016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11632.400653998471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VLOOKUP($B22,IN_04_25!$B:$E,4,)</f>
        <v>298.59782223987287</v>
      </c>
      <c r="G22" s="13">
        <f>F22*E22</f>
        <v>925.65324894360594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VLOOKUP($B23,IN_04_25!$B:$E,4,)</f>
        <v>531.22933598385418</v>
      </c>
      <c r="G23" s="13">
        <f>F23*E23</f>
        <v>903.08987117255208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VLOOKUP($B24,IN_04_25!$B:$E,4,)</f>
        <v>16767.627375080559</v>
      </c>
      <c r="G24" s="13">
        <f>F24*E24</f>
        <v>419.19068437701401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VLOOKUP($B26,IN_04_25!$B:$E,4,)</f>
        <v>7288.4694</v>
      </c>
      <c r="G26" s="13">
        <f>F26*E26</f>
        <v>9110.5867500000004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VLOOKUP($B28,IN_04_25!$B:$E,4,)</f>
        <v>161105.94088547005</v>
      </c>
      <c r="G28" s="17">
        <f>F28*E28</f>
        <v>273.88009950529909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11919.745407926777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VLOOKUP($B34,IN_04_25!$B:$E,4,)</f>
        <v>298.59782223987287</v>
      </c>
      <c r="G34" s="13">
        <f>F34*E34</f>
        <v>716.63477337569486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VLOOKUP($B35,IN_04_25!$B:$E,4,)</f>
        <v>531.22933598385418</v>
      </c>
      <c r="G35" s="13">
        <f>F35*E35</f>
        <v>2337.4090783289585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VLOOKUP($B36,IN_04_25!$B:$E,4,)</f>
        <v>1705.5992965661385</v>
      </c>
      <c r="G36" s="13">
        <f>F36*E36</f>
        <v>221.72790855359801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VLOOKUP($B37,IN_04_25!$B:$E,4,)</f>
        <v>16767.627375080559</v>
      </c>
      <c r="G37" s="13">
        <f>F37*E37</f>
        <v>368.88780225177231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VLOOKUP($B39,IN_04_25!$B:$E,4,)</f>
        <v>7288.4694</v>
      </c>
      <c r="G39" s="13">
        <f>F39*E39</f>
        <v>8017.3163400000003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VLOOKUP($B41,IN_04_25!$B:$E,4,)</f>
        <v>161105.94088547005</v>
      </c>
      <c r="G41" s="17">
        <f>F41*E41</f>
        <v>257.76950541675211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30800.594185667829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VLOOKUP($B47,IN_04_25!$B:$E,4,)</f>
        <v>298.59782223987287</v>
      </c>
      <c r="G47" s="13">
        <f>F47*E47</f>
        <v>328.45760446386021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VLOOKUP($B48,IN_04_25!$B:$E,4,)</f>
        <v>531.22933598385418</v>
      </c>
      <c r="G48" s="13">
        <f>F48*E48</f>
        <v>2124.9173439354167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VLOOKUP($B49,IN_04_25!$B:$E,4,)</f>
        <v>16767.627375080559</v>
      </c>
      <c r="G49" s="13">
        <f>F49*E49</f>
        <v>100.60576425048336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VLOOKUP($B50,IN_04_25!$B:$E,4,)</f>
        <v>1036.2616055756475</v>
      </c>
      <c r="G50" s="13">
        <f>F50*E50</f>
        <v>18652.708900361657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VLOOKUP($B52,IN_04_25!$B:$E,4,)</f>
        <v>7288.4694</v>
      </c>
      <c r="G52" s="13">
        <f>F52*E52</f>
        <v>9110.5867500000004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VLOOKUP($B54,IN_04_25!$B:$E,4,)</f>
        <v>161105.94088547005</v>
      </c>
      <c r="G54" s="17">
        <f>F54*E54</f>
        <v>483.31782265641016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971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13426.885712229712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VLOOKUP($B9,IN_04_25!$B:$E,4,)</f>
        <v>298.59782223987287</v>
      </c>
      <c r="G9" s="13">
        <f>F9*E9</f>
        <v>2090.1847556791099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VLOOKUP($B10,IN_04_25!$B:$E,4,)</f>
        <v>531.22933598385418</v>
      </c>
      <c r="G10" s="13">
        <f>F10*E10</f>
        <v>2178.0402775338021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VLOOKUP($B11,IN_04_25!$B:$E,4,)</f>
        <v>22748.72223649947</v>
      </c>
      <c r="G11" s="13">
        <f>F11*E11</f>
        <v>3412.3083354749206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VLOOKUP($B13,IN_04_25!$B:$E,4,)</f>
        <v>7288.4694</v>
      </c>
      <c r="G13" s="13">
        <f>F13*E13</f>
        <v>5101.9285799999998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VLOOKUP($B15,IN_04_25!$B:$E,4,)</f>
        <v>161105.94088547005</v>
      </c>
      <c r="G15" s="17">
        <f>F15*E15</f>
        <v>644.42376354188025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6329.0233775403485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VLOOKUP($B21,IN_04_25!$B:$E,4,)</f>
        <v>298.59782223987287</v>
      </c>
      <c r="G21" s="13">
        <f>F21*E21</f>
        <v>1045.092377839555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VLOOKUP($B22,IN_04_25!$B:$E,4,)</f>
        <v>531.22933598385418</v>
      </c>
      <c r="G22" s="13">
        <f>F22*E22</f>
        <v>1089.020138766901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VLOOKUP($B23,IN_04_25!$B:$E,4,)</f>
        <v>22748.72223649947</v>
      </c>
      <c r="G23" s="13">
        <f>F23*E23</f>
        <v>796.20527827748151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VLOOKUP($B25,IN_04_25!$B:$E,4,)</f>
        <v>7288.4694</v>
      </c>
      <c r="G25" s="13">
        <f>F25*E25</f>
        <v>2915.3877600000001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VLOOKUP($B27,IN_04_25!$B:$E,4,)</f>
        <v>161105.94088547005</v>
      </c>
      <c r="G27" s="17">
        <f>F27*E27</f>
        <v>483.31782265641016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42171.402952865727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VLOOKUP($B33,IN_04_25!$B:$E,4,)</f>
        <v>298.59782223987287</v>
      </c>
      <c r="G33" s="13">
        <f>F33*E33</f>
        <v>1492.9891111993643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VLOOKUP($B34,IN_04_25!$B:$E,4,)</f>
        <v>531.22933598385418</v>
      </c>
      <c r="G34" s="13">
        <f>F34*E34</f>
        <v>3102.3793221457086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VLOOKUP($B35,IN_04_25!$B:$E,4,)</f>
        <v>16767.627375080559</v>
      </c>
      <c r="G35" s="13">
        <f>F35*E35</f>
        <v>503.02882125241678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VLOOKUP($B36,IN_04_25!$B:$E,4,)</f>
        <v>12711.402887844411</v>
      </c>
      <c r="G36" s="13">
        <f>F36*E36</f>
        <v>16016.367638683958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VLOOKUP($B38,IN_04_25!$B:$E,4,)</f>
        <v>7288.4694</v>
      </c>
      <c r="G38" s="13">
        <f>F38*E38</f>
        <v>18221.173500000001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VLOOKUP($B40,IN_04_25!$B:$E,4,)</f>
        <v>161105.94088547005</v>
      </c>
      <c r="G40" s="17">
        <f>F40*E40</f>
        <v>2835.464559584273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27790.887727184032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VLOOKUP($B46,IN_04_25!$B:$E,4,)</f>
        <v>298.59782223987287</v>
      </c>
      <c r="G46" s="13">
        <f>F46*E46</f>
        <v>1492.9891111993643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VLOOKUP($B47,IN_04_25!$B:$E,4,)</f>
        <v>531.22933598385418</v>
      </c>
      <c r="G47" s="13">
        <f>F47*E47</f>
        <v>2656.1466799192708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VLOOKUP($B48,IN_04_25!$B:$E,4,)</f>
        <v>16767.627375080559</v>
      </c>
      <c r="G48" s="13">
        <f>F48*E48</f>
        <v>503.02882125241678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VLOOKUP($B49,IN_04_25!$B:$E,4,)</f>
        <v>6722.7965557986827</v>
      </c>
      <c r="G49" s="13">
        <f>F49*E49</f>
        <v>8537.9516258643271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VLOOKUP($B51,IN_04_25!$B:$E,4,)</f>
        <v>7288.4694</v>
      </c>
      <c r="G51" s="13">
        <f>F51*E51</f>
        <v>12390.39798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VLOOKUP($B53,IN_04_25!$B:$E,4,)</f>
        <v>161105.94088547005</v>
      </c>
      <c r="G53" s="17">
        <f>F53*E53</f>
        <v>2210.373508948649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15708.549907142113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VLOOKUP($B57,IN_04_25!$B:$E,4,)</f>
        <v>351.63028900306614</v>
      </c>
      <c r="G57" s="13">
        <f>F57*E57</f>
        <v>1230.7060115107315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VLOOKUP($B58,IN_04_25!$B:$E,4,)</f>
        <v>13305.669517871072</v>
      </c>
      <c r="G58" s="13">
        <f>F58*E58</f>
        <v>133.05669517871073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VLOOKUP($B59,IN_04_25!$B:$E,4,)</f>
        <v>5097.742977366197</v>
      </c>
      <c r="G59" s="13">
        <f>F59*E59</f>
        <v>5709.472134650141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VLOOKUP($B61,IN_04_25!$B:$E,4,)</f>
        <v>7288.4694</v>
      </c>
      <c r="G61" s="13">
        <f>F61*E61</f>
        <v>7288.4694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VLOOKUP($B63,IN_04_25!$B:$E,4,)</f>
        <v>161105.94088547005</v>
      </c>
      <c r="G63" s="17">
        <f>F63*E63</f>
        <v>1346.8456658025295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28191.902284045897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VLOOKUP($B69,IN_04_25!$B:$E,4,)</f>
        <v>351.63028900306614</v>
      </c>
      <c r="G69" s="13">
        <f>F69*E69</f>
        <v>1230.7060115107315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VLOOKUP($B70,IN_04_25!$B:$E,4,)</f>
        <v>531.22933598385418</v>
      </c>
      <c r="G70" s="13">
        <f>F70*E70</f>
        <v>7968.4400397578129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VLOOKUP($B71,IN_04_25!$B:$E,4,)</f>
        <v>13305.669517871072</v>
      </c>
      <c r="G71" s="13">
        <f>F71*E71</f>
        <v>133.05669517871073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VLOOKUP($B72,IN_04_25!$B:$E,4,)</f>
        <v>16767.627375080559</v>
      </c>
      <c r="G72" s="13">
        <f>F72*E72</f>
        <v>503.02882125241678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VLOOKUP($B73,IN_04_25!$B:$E,4,)</f>
        <v>4100.8946721467337</v>
      </c>
      <c r="G73" s="13">
        <f>F73*E73</f>
        <v>4593.002032804342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VLOOKUP($B75,IN_04_25!$B:$E,4,)</f>
        <v>7288.4694</v>
      </c>
      <c r="G75" s="13">
        <f>F75*E75</f>
        <v>13119.244920000001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VLOOKUP($B77,IN_04_25!$B:$E,4,)</f>
        <v>161105.94088547005</v>
      </c>
      <c r="G77" s="17">
        <f>F77*E77</f>
        <v>644.42376354188025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17998.995954304759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VLOOKUP($B83,IN_04_25!$B:$E,4,)</f>
        <v>531.22933598385418</v>
      </c>
      <c r="G83" s="13">
        <f>F83*E83</f>
        <v>7968.4400397578129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VLOOKUP($B84,IN_04_25!$B:$E,4,)</f>
        <v>16767.627375080559</v>
      </c>
      <c r="G84" s="13">
        <f>F84*E84</f>
        <v>503.02882125241678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VLOOKUP($B86,IN_04_25!$B:$E,4,)</f>
        <v>7288.4694</v>
      </c>
      <c r="G86" s="13">
        <f>F86*E86</f>
        <v>8746.1632799999988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VLOOKUP($B88,IN_04_25!$B:$E,4,)</f>
        <v>161105.94088547005</v>
      </c>
      <c r="G88" s="17">
        <f>F88*E88</f>
        <v>781.36381329452979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24939.793337194467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VLOOKUP($B94,IN_04_25!$B:$E,4,)</f>
        <v>531.22933598385418</v>
      </c>
      <c r="G94" s="13">
        <f>F94*E94</f>
        <v>12430.766462022188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VLOOKUP($B95,IN_04_25!$B:$E,4,)</f>
        <v>22748.72223649947</v>
      </c>
      <c r="G95" s="13">
        <f>F95*E95</f>
        <v>2957.3338907449311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VLOOKUP($B97,IN_04_25!$B:$E,4,)</f>
        <v>7288.4694</v>
      </c>
      <c r="G97" s="13">
        <f>F97*E97</f>
        <v>8746.1632799999988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VLOOKUP($B99,IN_04_25!$B:$E,4,)</f>
        <v>161105.94088547005</v>
      </c>
      <c r="G99" s="17">
        <f>F99*E99</f>
        <v>805.52970442735023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50784.035801862163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VLOOKUP($B105,IN_04_25!$B:$E,4,)</f>
        <v>531.22933598385418</v>
      </c>
      <c r="G105" s="13">
        <f>F105*E105</f>
        <v>26933.327334381407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VLOOKUP($B106,IN_04_25!$B:$E,4,)</f>
        <v>22748.72223649947</v>
      </c>
      <c r="G106" s="13">
        <f>F106*E106</f>
        <v>4436.0008361173968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VLOOKUP($B107,IN_04_25!$B:$E,4,)</f>
        <v>6531.3164731845645</v>
      </c>
      <c r="G107" s="13">
        <f>F107*E107</f>
        <v>7837.5797678214767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VLOOKUP($B109,IN_04_25!$B:$E,4,)</f>
        <v>7288.4694</v>
      </c>
      <c r="G109" s="13">
        <f>F109*E109</f>
        <v>10932.704099999999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VLOOKUP($B111,IN_04_25!$B:$E,4,)</f>
        <v>161105.94088547005</v>
      </c>
      <c r="G111" s="17">
        <f>F111*E111</f>
        <v>644.42376354188025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990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118568.34660109167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VLOOKUP($B9,IN_04_25!$B:$E,4,)</f>
        <v>7217.0877877516223</v>
      </c>
      <c r="G9" s="13">
        <f t="shared" ref="G9:G14" si="0">F9*E9</f>
        <v>7938.7965665267848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VLOOKUP($B10,IN_04_25!$B:$E,4,)</f>
        <v>5532.6949261776181</v>
      </c>
      <c r="G10" s="13">
        <f t="shared" si="0"/>
        <v>1659.8084778532855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VLOOKUP($B11,IN_04_25!$B:$E,4,)</f>
        <v>14878.720534060651</v>
      </c>
      <c r="G11" s="13">
        <f t="shared" si="0"/>
        <v>17854.464640872779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VLOOKUP($B12,IN_04_25!$B:$E,4,)</f>
        <v>2778.9347997723335</v>
      </c>
      <c r="G12" s="13">
        <f t="shared" si="0"/>
        <v>38905.087196812667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VLOOKUP($B13,IN_04_25!$B:$E,4,)</f>
        <v>9286.895145645678</v>
      </c>
      <c r="G13" s="13">
        <f t="shared" si="0"/>
        <v>13930.342718468517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VLOOKUP($B14,IN_04_25!$B:$E,4,)</f>
        <v>767.05786254400857</v>
      </c>
      <c r="G14" s="13">
        <f t="shared" si="0"/>
        <v>1380.7041525792154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VLOOKUP($B16,IN_04_25!$B:$E,4,)</f>
        <v>7288.4694</v>
      </c>
      <c r="G16" s="13">
        <f>F16*E16</f>
        <v>36442.347000000002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VLOOKUP($B18,IN_04_25!$B:$E,4,)</f>
        <v>91359.169595681349</v>
      </c>
      <c r="G18" s="17">
        <f>F18*E18</f>
        <v>456.79584797840675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77832.913702354592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VLOOKUP($B24,IN_04_25!$B:$E,4,)</f>
        <v>6760.7869902506236</v>
      </c>
      <c r="G24" s="13">
        <f t="shared" ref="G24:G30" si="1">F24*E24</f>
        <v>7436.8656892756862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VLOOKUP($B25,IN_04_25!$B:$E,4,)</f>
        <v>10341.493946869854</v>
      </c>
      <c r="G25" s="13">
        <f t="shared" si="1"/>
        <v>11375.643341556841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VLOOKUP($B26,IN_04_25!$B:$E,4,)</f>
        <v>531.22933598385418</v>
      </c>
      <c r="G26" s="13">
        <f t="shared" si="1"/>
        <v>796.84400397578133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VLOOKUP($B27,IN_04_25!$B:$E,4,)</f>
        <v>298.59782223987287</v>
      </c>
      <c r="G27" s="13">
        <f t="shared" si="1"/>
        <v>1522.8488934233515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VLOOKUP($B28,IN_04_25!$B:$E,4,)</f>
        <v>16767.627375080559</v>
      </c>
      <c r="G28" s="13">
        <f t="shared" si="1"/>
        <v>754.54323187862519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VLOOKUP($B29,IN_04_25!$B:$E,4,)</f>
        <v>2293.0992970249213</v>
      </c>
      <c r="G29" s="13">
        <f t="shared" si="1"/>
        <v>229.30992970249213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VLOOKUP($B30,IN_04_25!$B:$E,4,)</f>
        <v>2778.9347997723335</v>
      </c>
      <c r="G30" s="13">
        <f t="shared" si="1"/>
        <v>41684.021996585005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VLOOKUP($B32,IN_04_25!$B:$E,4,)</f>
        <v>7288.4694</v>
      </c>
      <c r="G32" s="13">
        <f>F32*E32</f>
        <v>13119.244920000001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VLOOKUP($B34,IN_04_25!$B:$E,4,)</f>
        <v>91359.169595681349</v>
      </c>
      <c r="G34" s="17">
        <f>F34*E34</f>
        <v>913.59169595681351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63708.329259182523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VLOOKUP($B40,IN_04_25!$B:$E,4,)</f>
        <v>3550.7840309975445</v>
      </c>
      <c r="G40" s="13">
        <f>F40*E40</f>
        <v>21304.704185985269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VLOOKUP($B41,IN_04_25!$B:$E,4,)</f>
        <v>26883.048188000608</v>
      </c>
      <c r="G41" s="13">
        <f>F41*E41</f>
        <v>19624.625177240443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VLOOKUP($B43,IN_04_25!$B:$E,4,)</f>
        <v>7288.4694</v>
      </c>
      <c r="G43" s="13">
        <f>F43*E43</f>
        <v>21865.408199999998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VLOOKUP($B45,IN_04_25!$B:$E,4,)</f>
        <v>91359.169595681349</v>
      </c>
      <c r="G45" s="17">
        <f>F45*E45</f>
        <v>913.59169595681351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64329.308031828979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VLOOKUP($B51,IN_04_25!$B:$E,4,)</f>
        <v>3550.7840309975445</v>
      </c>
      <c r="G51" s="13">
        <f>F51*E51</f>
        <v>21304.704185985269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VLOOKUP($B52,IN_04_25!$B:$E,4,)</f>
        <v>44990.230999748659</v>
      </c>
      <c r="G52" s="13">
        <f>F52*E52</f>
        <v>20245.603949886896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VLOOKUP($B54,IN_04_25!$B:$E,4,)</f>
        <v>7288.4694</v>
      </c>
      <c r="G54" s="13">
        <f>F54*E54</f>
        <v>21865.408199999998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VLOOKUP($B56,IN_04_25!$B:$E,4,)</f>
        <v>91359.169595681349</v>
      </c>
      <c r="G56" s="17">
        <f>F56*E56</f>
        <v>913.59169595681351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53763.668883605525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VLOOKUP($B62,IN_04_25!$B:$E,4,)</f>
        <v>2999.7316097559024</v>
      </c>
      <c r="G62" s="13">
        <f>F62*E62</f>
        <v>3299.7047707314928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VLOOKUP($B63,IN_04_25!$B:$E,4,)</f>
        <v>44990.230999748659</v>
      </c>
      <c r="G63" s="13">
        <f>F63*E63</f>
        <v>20245.603949886896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VLOOKUP($B64,IN_04_25!$B:$E,4,)</f>
        <v>14878.720534060651</v>
      </c>
      <c r="G64" s="13">
        <f>F64*E64</f>
        <v>7439.3602670303253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VLOOKUP($B66,IN_04_25!$B:$E,4,)</f>
        <v>7288.4694</v>
      </c>
      <c r="G66" s="13">
        <f>F66*E66</f>
        <v>21865.408199999998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VLOOKUP($B68,IN_04_25!$B:$E,4,)</f>
        <v>91359.169595681349</v>
      </c>
      <c r="G68" s="17">
        <f>F68*E68</f>
        <v>913.59169595681351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163159.52242850143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VLOOKUP($B74,IN_04_25!$B:$E,4,)</f>
        <v>531.22933598385418</v>
      </c>
      <c r="G74" s="13">
        <f t="shared" ref="G74:G81" si="2">F74*E74</f>
        <v>6374.7520318062507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VLOOKUP($B75,IN_04_25!$B:$E,4,)</f>
        <v>298.59782223987287</v>
      </c>
      <c r="G75" s="13">
        <f t="shared" si="2"/>
        <v>2388.782577918983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VLOOKUP($B76,IN_04_25!$B:$E,4,)</f>
        <v>6760.7869902506236</v>
      </c>
      <c r="G76" s="13">
        <f t="shared" si="2"/>
        <v>7436.8656892756862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VLOOKUP($B77,IN_04_25!$B:$E,4,)</f>
        <v>2293.0992970249213</v>
      </c>
      <c r="G77" s="13">
        <f t="shared" si="2"/>
        <v>917.23971880996851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VLOOKUP($B78,IN_04_25!$B:$E,4,)</f>
        <v>10341.493946869854</v>
      </c>
      <c r="G78" s="13">
        <f t="shared" si="2"/>
        <v>10858.568644213346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VLOOKUP($B79,IN_04_25!$B:$E,4,)</f>
        <v>22748.72223649947</v>
      </c>
      <c r="G79" s="13">
        <f t="shared" si="2"/>
        <v>2957.3338907449311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VLOOKUP($B80,IN_04_25!$B:$E,4,)</f>
        <v>16767.627375080559</v>
      </c>
      <c r="G80" s="13">
        <f t="shared" si="2"/>
        <v>419.19068437701401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VLOOKUP($B81,IN_04_25!$B:$E,4,)</f>
        <v>3848.3469582374582</v>
      </c>
      <c r="G81" s="13">
        <f t="shared" si="2"/>
        <v>96208.673955936451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VLOOKUP($B83,IN_04_25!$B:$E,4,)</f>
        <v>7288.4694</v>
      </c>
      <c r="G83" s="13">
        <f>F83*E83</f>
        <v>29153.8776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VLOOKUP($B85,IN_04_25!$B:$E,4,)</f>
        <v>161105.94088547005</v>
      </c>
      <c r="G85" s="17">
        <f>F85*E85</f>
        <v>6444.2376354188018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83949.186475725437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VLOOKUP($B91,IN_04_25!$B:$E,4,)</f>
        <v>531.22933598385418</v>
      </c>
      <c r="G91" s="13">
        <f t="shared" ref="G91:G97" si="3">F91*E91</f>
        <v>13280.733399596355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VLOOKUP($B92,IN_04_25!$B:$E,4,)</f>
        <v>3942.0626828321333</v>
      </c>
      <c r="G92" s="13">
        <f t="shared" si="3"/>
        <v>5913.0940242482002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VLOOKUP($B93,IN_04_25!$B:$E,4,)</f>
        <v>19514.255024790127</v>
      </c>
      <c r="G93" s="13">
        <f t="shared" si="3"/>
        <v>975.71275123950636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VLOOKUP($B94,IN_04_25!$B:$E,4,)</f>
        <v>16767.627375080559</v>
      </c>
      <c r="G94" s="13">
        <f t="shared" si="3"/>
        <v>670.70509500322237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VLOOKUP($B95,IN_04_25!$B:$E,4,)</f>
        <v>1223.1333710030365</v>
      </c>
      <c r="G95" s="13">
        <f t="shared" si="3"/>
        <v>9785.0669680242918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VLOOKUP($B96,IN_04_25!$B:$E,4,)</f>
        <v>5671.9573061905048</v>
      </c>
      <c r="G96" s="13">
        <f t="shared" si="3"/>
        <v>7373.5444980476568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VLOOKUP($B97,IN_04_25!$B:$E,4,)</f>
        <v>2510.1825156738332</v>
      </c>
      <c r="G97" s="13">
        <f t="shared" si="3"/>
        <v>5522.4015344824338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VLOOKUP($B99,IN_04_25!$B:$E,4,)</f>
        <v>7288.4694</v>
      </c>
      <c r="G99" s="13">
        <f>F99*E99</f>
        <v>39139.080677999998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VLOOKUP($B101,IN_04_25!$B:$E,4,)</f>
        <v>161105.94088547005</v>
      </c>
      <c r="G101" s="17">
        <f>F101*E101</f>
        <v>1288.8475270837605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51506.317577298811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VLOOKUP($B107,IN_04_25!$B:$E,4,)</f>
        <v>3550.7840309975445</v>
      </c>
      <c r="G107" s="13">
        <f>F107*E107</f>
        <v>10652.352092992634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VLOOKUP($B108,IN_04_25!$B:$E,4,)</f>
        <v>16431.78689849942</v>
      </c>
      <c r="G108" s="13">
        <f>F108*E108</f>
        <v>18074.965588349365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VLOOKUP($B110,IN_04_25!$B:$E,4,)</f>
        <v>7288.4694</v>
      </c>
      <c r="G110" s="13">
        <f>F110*E110</f>
        <v>21865.408199999998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VLOOKUP($B112,IN_04_25!$B:$E,4,)</f>
        <v>91359.169595681349</v>
      </c>
      <c r="G112" s="17">
        <f>F112*E112</f>
        <v>913.59169595681351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1006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40302.063098014522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VLOOKUP($B9,IN_04_25!$B:$E,4,)</f>
        <v>531.22933598385418</v>
      </c>
      <c r="G9" s="13">
        <f t="shared" ref="G9:G14" si="0">F9*E9</f>
        <v>2124.9173439354167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VLOOKUP($B10,IN_04_25!$B:$E,4,)</f>
        <v>298.59782223987287</v>
      </c>
      <c r="G10" s="13">
        <f t="shared" si="0"/>
        <v>925.65324894360594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VLOOKUP($B11,IN_04_25!$B:$E,4,)</f>
        <v>14878.720534060651</v>
      </c>
      <c r="G11" s="13">
        <f t="shared" si="0"/>
        <v>7439.3602670303253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VLOOKUP($B12,IN_04_25!$B:$E,4,)</f>
        <v>4114.2885744202213</v>
      </c>
      <c r="G12" s="13">
        <f t="shared" si="0"/>
        <v>5389.7180324904903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VLOOKUP($B13,IN_04_25!$B:$E,4,)</f>
        <v>16767.627375080559</v>
      </c>
      <c r="G13" s="13">
        <f t="shared" si="0"/>
        <v>503.02882125241678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VLOOKUP($B14,IN_04_25!$B:$E,4,)</f>
        <v>767.05786254400857</v>
      </c>
      <c r="G14" s="13">
        <f t="shared" si="0"/>
        <v>1687.5272975968189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VLOOKUP($B16,IN_04_25!$B:$E,4,)</f>
        <v>7288.4694</v>
      </c>
      <c r="G16" s="13">
        <f>F16*E16</f>
        <v>21500.98473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VLOOKUP($B18,IN_04_25!$B:$E,4,)</f>
        <v>91359.169595681349</v>
      </c>
      <c r="G18" s="17">
        <f>F18*E18</f>
        <v>730.87335676545081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57955.153296894503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VLOOKUP($B24,IN_04_25!$B:$E,4,)</f>
        <v>531.22933598385418</v>
      </c>
      <c r="G24" s="13">
        <f t="shared" ref="G24:G30" si="1">F24*E24</f>
        <v>2124.9173439354167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VLOOKUP($B25,IN_04_25!$B:$E,4,)</f>
        <v>298.59782223987287</v>
      </c>
      <c r="G25" s="13">
        <f t="shared" si="1"/>
        <v>328.45760446386021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VLOOKUP($B26,IN_04_25!$B:$E,4,)</f>
        <v>14878.720534060651</v>
      </c>
      <c r="G26" s="13">
        <f t="shared" si="1"/>
        <v>7439.3602670303253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VLOOKUP($B27,IN_04_25!$B:$E,4,)</f>
        <v>4114.2885744202213</v>
      </c>
      <c r="G27" s="13">
        <f t="shared" si="1"/>
        <v>5389.7180324904903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VLOOKUP($B28,IN_04_25!$B:$E,4,)</f>
        <v>16767.627375080559</v>
      </c>
      <c r="G28" s="13">
        <f t="shared" si="1"/>
        <v>100.60576425048336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VLOOKUP($B29,IN_04_25!$B:$E,4,)</f>
        <v>1036.2616055756475</v>
      </c>
      <c r="G29" s="13">
        <f t="shared" si="1"/>
        <v>18652.708900361657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VLOOKUP($B30,IN_04_25!$B:$E,4,)</f>
        <v>767.05786254400857</v>
      </c>
      <c r="G30" s="13">
        <f t="shared" si="1"/>
        <v>1687.5272975968189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VLOOKUP($B32,IN_04_25!$B:$E,4,)</f>
        <v>7288.4694</v>
      </c>
      <c r="G32" s="13">
        <f>F32*E32</f>
        <v>21500.98473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VLOOKUP($B34,IN_04_25!$B:$E,4,)</f>
        <v>91359.169595681349</v>
      </c>
      <c r="G34" s="17">
        <f>F34*E34</f>
        <v>730.87335676545081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40601.637064668554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VLOOKUP($B40,IN_04_25!$B:$E,4,)</f>
        <v>14878.720534060651</v>
      </c>
      <c r="G40" s="13">
        <f>F40*E40</f>
        <v>25293.824907903105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VLOOKUP($B42,IN_04_25!$B:$E,4,)</f>
        <v>7288.4694</v>
      </c>
      <c r="G42" s="13">
        <f>F42*E42</f>
        <v>14576.9388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VLOOKUP($B44,IN_04_25!$B:$E,4,)</f>
        <v>91359.169595681349</v>
      </c>
      <c r="G44" s="17">
        <f>F44*E44</f>
        <v>730.87335676545081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76986.787639644666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VLOOKUP($B50,IN_04_25!$B:$E,4,)</f>
        <v>9798.0008899243967</v>
      </c>
      <c r="G50" s="13">
        <f>F50*E50</f>
        <v>46050.604182644667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VLOOKUP($B51,IN_04_25!$B:$E,4,)</f>
        <v>17188.335747138026</v>
      </c>
      <c r="G51" s="13">
        <f>F51*E51</f>
        <v>18907.16932185183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VLOOKUP($B53,IN_04_25!$B:$E,4,)</f>
        <v>7288.4694</v>
      </c>
      <c r="G53" s="13">
        <f>F53*E53</f>
        <v>10932.704099999999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VLOOKUP($B55,IN_04_25!$B:$E,4,)</f>
        <v>91359.169595681349</v>
      </c>
      <c r="G55" s="17">
        <f>F55*E55</f>
        <v>1096.3100351481762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18307.631208567836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VLOOKUP($B61,IN_04_25!$B:$E,4,)</f>
        <v>531.22933598385418</v>
      </c>
      <c r="G61" s="13">
        <f>F61*E61</f>
        <v>3187.3760159031253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VLOOKUP($B62,IN_04_25!$B:$E,4,)</f>
        <v>298.59782223987287</v>
      </c>
      <c r="G62" s="13">
        <f>F62*E62</f>
        <v>1194.3912889594915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VLOOKUP($B63,IN_04_25!$B:$E,4,)</f>
        <v>16767.627375080559</v>
      </c>
      <c r="G63" s="13">
        <f>F63*E63</f>
        <v>419.19068437701401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VLOOKUP($B65,IN_04_25!$B:$E,4,)</f>
        <v>7288.4694</v>
      </c>
      <c r="G65" s="13">
        <f>F65*E65</f>
        <v>13265.014308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VLOOKUP($B67,IN_04_25!$B:$E,4,)</f>
        <v>161105.94088547005</v>
      </c>
      <c r="G67" s="17">
        <f>F67*E67</f>
        <v>241.65891132820508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33584.080770309694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VLOOKUP($B73,IN_04_25!$B:$E,4,)</f>
        <v>1036.2616055756475</v>
      </c>
      <c r="G73" s="13">
        <f>F73*E73</f>
        <v>18652.708900361657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VLOOKUP($B75,IN_04_25!$B:$E,4,)</f>
        <v>7288.4694</v>
      </c>
      <c r="G75" s="13">
        <f>F75*E75</f>
        <v>14576.9388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VLOOKUP($B77,IN_04_25!$B:$E,4,)</f>
        <v>161105.94088547005</v>
      </c>
      <c r="G77" s="17">
        <f>F77*E77</f>
        <v>354.43306994803413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1019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4135.5245762025361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VLOOKUP($B9,IN_04_25!$B:$E,4,)</f>
        <v>893.93890765853337</v>
      </c>
      <c r="G9" s="13">
        <f>F9*E9</f>
        <v>1787.8778153170667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VLOOKUP($B11,IN_04_25!$B:$E,4,)</f>
        <v>7288.4694</v>
      </c>
      <c r="G11" s="13">
        <f>F11*E11</f>
        <v>2186.5408199999997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VLOOKUP($B13,IN_04_25!$B:$E,4,)</f>
        <v>161105.94088547005</v>
      </c>
      <c r="G13" s="17">
        <f>F13*E13</f>
        <v>161.10594088547006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16013.950721136596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VLOOKUP($B19,IN_04_25!$B:$E,4,)</f>
        <v>13305.669517871072</v>
      </c>
      <c r="G19" s="13">
        <f>F19*E19</f>
        <v>133.05669517871073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VLOOKUP($B20,IN_04_25!$B:$E,4,)</f>
        <v>351.63028900306614</v>
      </c>
      <c r="G20" s="13">
        <f>F20*E20</f>
        <v>1230.7060115107315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VLOOKUP($B21,IN_04_25!$B:$E,4,)</f>
        <v>3156.875297365219</v>
      </c>
      <c r="G21" s="13">
        <f>F21*E21</f>
        <v>3314.7190622334801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VLOOKUP($B23,IN_04_25!$B:$E,4,)</f>
        <v>7288.4694</v>
      </c>
      <c r="G23" s="13">
        <f>F23*E23</f>
        <v>10932.704099999999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VLOOKUP($B25,IN_04_25!$B:$E,4,)</f>
        <v>161105.94088547005</v>
      </c>
      <c r="G25" s="17">
        <f>F25*E25</f>
        <v>402.76485221367511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1024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2235982.7763085058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VLOOKUP($B9,IN_04_25!$B:$E,4,)</f>
        <v>213311.68186282169</v>
      </c>
      <c r="G9" s="13">
        <f>F9*E9</f>
        <v>213311.68186282169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VLOOKUP($B10,IN_04_25!$B:$E,4,)</f>
        <v>124738.42747602444</v>
      </c>
      <c r="G10" s="13">
        <f>F10*E10</f>
        <v>498953.70990409778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VLOOKUP($B11,IN_04_25!$B:$E,4,)</f>
        <v>171018.59917935883</v>
      </c>
      <c r="G11" s="13">
        <f>F11*E11</f>
        <v>1111620.8946658324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VLOOKUP($B12,IN_04_25!$B:$E,4,)</f>
        <v>21147.749056962835</v>
      </c>
      <c r="G12" s="13">
        <f>F12*E12</f>
        <v>80319.150918344851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VLOOKUP($B14,IN_04_25!$B:$E,4,)</f>
        <v>7288.4694</v>
      </c>
      <c r="G14" s="13">
        <f>F14*E14</f>
        <v>276961.83720000001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VLOOKUP($B16,IN_04_25!$B:$E,4,)</f>
        <v>91359.169595681349</v>
      </c>
      <c r="G16" s="17">
        <f>F16*E16</f>
        <v>54815.501757408805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1322409.5831429265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VLOOKUP($B22,IN_04_25!$B:$E,4,)</f>
        <v>171018.59917935883</v>
      </c>
      <c r="G22" s="13">
        <f>F22*E22</f>
        <v>1111620.8946658324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VLOOKUP($B24,IN_04_25!$B:$E,4,)</f>
        <v>7288.4694</v>
      </c>
      <c r="G24" s="13">
        <f>F24*E24</f>
        <v>178567.50029999999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VLOOKUP($B26,IN_04_25!$B:$E,4,)</f>
        <v>161105.94088547005</v>
      </c>
      <c r="G26" s="17">
        <f>F26*E26</f>
        <v>32221.188177094009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899014.864014577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VLOOKUP($B32,IN_04_25!$B:$E,4,)</f>
        <v>21147.749056962835</v>
      </c>
      <c r="G32" s="13">
        <f>F32*E32</f>
        <v>70633.481850255863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VLOOKUP($B33,IN_04_25!$B:$E,4,)</f>
        <v>213311.68186282169</v>
      </c>
      <c r="G33" s="13">
        <f>F33*E33</f>
        <v>213311.68186282169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VLOOKUP($B34,IN_04_25!$B:$E,4,)</f>
        <v>124738.42747602444</v>
      </c>
      <c r="G34" s="13">
        <f>F34*E34</f>
        <v>498953.70990409778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VLOOKUP($B36,IN_04_25!$B:$E,4,)</f>
        <v>7288.4694</v>
      </c>
      <c r="G36" s="13">
        <f>F36*E36</f>
        <v>98394.336899999995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VLOOKUP($B38,IN_04_25!$B:$E,4,)</f>
        <v>161105.94088547005</v>
      </c>
      <c r="G38" s="17">
        <f>F38*E38</f>
        <v>17721.653497401705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19787058.831210427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VLOOKUP($B44,IN_04_25!$B:$E,4,)</f>
        <v>171018.59917935883</v>
      </c>
      <c r="G44" s="13">
        <f>F44*E44</f>
        <v>13580586.960832885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VLOOKUP($B46,IN_04_25!$B:$E,4,)</f>
        <v>7288.4694</v>
      </c>
      <c r="G46" s="13">
        <f>F46*E46</f>
        <v>4959511.8879240006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VLOOKUP($B48,IN_04_25!$B:$E,4,)</f>
        <v>161105.94088547005</v>
      </c>
      <c r="G48" s="17">
        <f>F48*E48</f>
        <v>1246959.9824535381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10138189.086234868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VLOOKUP($B54,IN_04_25!$B:$E,4,)</f>
        <v>21147.749056962835</v>
      </c>
      <c r="G54" s="13">
        <f>F54*E54</f>
        <v>366279.01366659632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VLOOKUP($B55,IN_04_25!$B:$E,4,)</f>
        <v>124738.42747602444</v>
      </c>
      <c r="G55" s="13">
        <f>F55*E55</f>
        <v>8210283.2964719282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VLOOKUP($B57,IN_04_25!$B:$E,4,)</f>
        <v>7288.4694</v>
      </c>
      <c r="G57" s="13">
        <f>F57*E57</f>
        <v>1221693.240828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VLOOKUP($B59,IN_04_25!$B:$E,4,)</f>
        <v>161105.94088547005</v>
      </c>
      <c r="G59" s="17">
        <f>F59*E59</f>
        <v>339933.53526834177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1057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4" t="s">
        <v>1056</v>
      </c>
      <c r="C6" s="344"/>
      <c r="D6" s="344"/>
      <c r="E6" s="344"/>
      <c r="F6" s="344"/>
      <c r="G6" s="344"/>
      <c r="H6" s="344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382564.49409227673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VLOOKUP($B11,IN_04_25!$B:$E,4,)</f>
        <v>108345.59583725325</v>
      </c>
      <c r="G11" s="13">
        <f>F11*E11</f>
        <v>108345.59583725325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VLOOKUP($B12,IN_04_25!$B:$E,4,)</f>
        <v>80304.866928320815</v>
      </c>
      <c r="G12" s="13">
        <f>F12*E12</f>
        <v>124472.54373889726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VLOOKUP($B13,IN_04_25!$B:$E,4,)</f>
        <v>39440.272356558096</v>
      </c>
      <c r="G13" s="13">
        <f>F13*E13</f>
        <v>39440.272356558096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VLOOKUP($B15,IN_04_25!$B:$E,4,)</f>
        <v>8430.847099999999</v>
      </c>
      <c r="G15" s="13">
        <f>F15*E15</f>
        <v>101170.16519999999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VLOOKUP($B17,IN_04_25!$B:$E,4,)</f>
        <v>91359.169595681349</v>
      </c>
      <c r="G17" s="17">
        <f>F17*E17</f>
        <v>9135.916959568136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751767.15242726612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VLOOKUP($B23,IN_04_25!$B:$E,4,)</f>
        <v>404.34653070407751</v>
      </c>
      <c r="G23" s="13">
        <f>F23*E23</f>
        <v>18195.59388168349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VLOOKUP($B24,IN_04_25!$B:$E,4,)</f>
        <v>3970.4877527932381</v>
      </c>
      <c r="G24" s="13">
        <f>F24*E24</f>
        <v>184627.68050488556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VLOOKUP($B25,IN_04_25!$B:$E,4,)</f>
        <v>10979.638705230142</v>
      </c>
      <c r="G25" s="13">
        <f>F25*E25</f>
        <v>65877.832231380846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VLOOKUP($B26,IN_04_25!$B:$E,4,)</f>
        <v>168043.65761822872</v>
      </c>
      <c r="G26" s="13">
        <f>F26*E26</f>
        <v>168043.65761822872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VLOOKUP($B27,IN_04_25!$B:$E,4,)</f>
        <v>898.78156906503978</v>
      </c>
      <c r="G27" s="13">
        <f>F27*E27</f>
        <v>26963.447071951192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VLOOKUP($B29,IN_04_25!$B:$E,4,)</f>
        <v>8430.847099999999</v>
      </c>
      <c r="G29" s="13">
        <f>F29*E29</f>
        <v>269787.10719999997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VLOOKUP($B31,IN_04_25!$B:$E,4,)</f>
        <v>91359.169595681349</v>
      </c>
      <c r="G31" s="17">
        <f>F31*E31</f>
        <v>18271.833919136272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1134331.6465195429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VLOOKUP($B37,IN_04_25!$B:$E,4,)</f>
        <v>404.34653070407751</v>
      </c>
      <c r="G37" s="13">
        <f t="shared" ref="G37:G44" si="0">F37*E37</f>
        <v>18195.59388168349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VLOOKUP($B38,IN_04_25!$B:$E,4,)</f>
        <v>3970.4877527932381</v>
      </c>
      <c r="G38" s="13">
        <f t="shared" si="0"/>
        <v>184627.68050488556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VLOOKUP($B39,IN_04_25!$B:$E,4,)</f>
        <v>10979.638705230142</v>
      </c>
      <c r="G39" s="13">
        <f t="shared" si="0"/>
        <v>65877.832231380846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VLOOKUP($B40,IN_04_25!$B:$E,4,)</f>
        <v>168043.65761822872</v>
      </c>
      <c r="G40" s="13">
        <f t="shared" si="0"/>
        <v>168043.65761822872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VLOOKUP($B41,IN_04_25!$B:$E,4,)</f>
        <v>898.78156906503978</v>
      </c>
      <c r="G41" s="13">
        <f t="shared" si="0"/>
        <v>26963.447071951192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VLOOKUP($B42,IN_04_25!$B:$E,4,)</f>
        <v>80304.866928320815</v>
      </c>
      <c r="G42" s="13">
        <f t="shared" si="0"/>
        <v>124472.54373889726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VLOOKUP($B43,IN_04_25!$B:$E,4,)</f>
        <v>39440.272356558096</v>
      </c>
      <c r="G43" s="13">
        <f t="shared" si="0"/>
        <v>39440.272356558096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VLOOKUP($B44,IN_04_25!$B:$E,4,)</f>
        <v>108345.59583725325</v>
      </c>
      <c r="G44" s="13">
        <f t="shared" si="0"/>
        <v>108345.59583725325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VLOOKUP($B46,IN_04_25!$B:$E,4,)</f>
        <v>8430.847099999999</v>
      </c>
      <c r="G46" s="13">
        <f>F46*E46</f>
        <v>370957.27239999996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VLOOKUP($B48,IN_04_25!$B:$E,4,)</f>
        <v>91359.169595681349</v>
      </c>
      <c r="G48" s="17">
        <f>F48*E48</f>
        <v>27407.750878704403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3338860.7005981719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VLOOKUP($B52,IN_04_25!$B:$E,4,)</f>
        <v>10979.638705230142</v>
      </c>
      <c r="G52" s="13">
        <f t="shared" ref="G52:G57" si="1">F52*E52</f>
        <v>203046.45857582099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VLOOKUP($B53,IN_04_25!$B:$E,4,)</f>
        <v>404.34653070407751</v>
      </c>
      <c r="G53" s="13">
        <f t="shared" si="1"/>
        <v>77471.177896778434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VLOOKUP($B54,IN_04_25!$B:$E,4,)</f>
        <v>3970.4877527932381</v>
      </c>
      <c r="G54" s="13">
        <f t="shared" si="1"/>
        <v>1096994.1497559852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VLOOKUP($B55,IN_04_25!$B:$E,4,)</f>
        <v>17330.246351137514</v>
      </c>
      <c r="G55" s="13">
        <f t="shared" si="1"/>
        <v>432701.59089520143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VLOOKUP($B56,IN_04_25!$B:$E,4,)</f>
        <v>5661.6443556665845</v>
      </c>
      <c r="G56" s="13">
        <f t="shared" si="1"/>
        <v>117909.40535111229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VLOOKUP($B57,IN_04_25!$B:$E,4,)</f>
        <v>898.78156906503978</v>
      </c>
      <c r="G57" s="13">
        <f t="shared" si="1"/>
        <v>117297.28623397116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VLOOKUP($B59,IN_04_25!$B:$E,4,)</f>
        <v>8430.847099999999</v>
      </c>
      <c r="G59" s="13">
        <f>F59*E59</f>
        <v>1217338.4436160999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VLOOKUP($B61,IN_04_25!$B:$E,4,)</f>
        <v>91359.169595681349</v>
      </c>
      <c r="G61" s="17">
        <f>F61*E61</f>
        <v>76102.188273202555</v>
      </c>
      <c r="H61" s="15"/>
    </row>
    <row r="64" spans="1:8" s="2" customFormat="1" ht="18" x14ac:dyDescent="0.25">
      <c r="A64" s="27"/>
      <c r="B64" s="344" t="s">
        <v>1055</v>
      </c>
      <c r="C64" s="344"/>
      <c r="D64" s="344"/>
      <c r="E64" s="344"/>
      <c r="F64" s="344"/>
      <c r="G64" s="344"/>
      <c r="H64" s="344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1999607.862812134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VLOOKUP($B69,IN_04_25!$B:$E,4,)</f>
        <v>255496.59638741281</v>
      </c>
      <c r="G69" s="13">
        <f>F69*E69</f>
        <v>1188059.1732014697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VLOOKUP($B70,IN_04_25!$B:$E,4,)</f>
        <v>122549.0011418381</v>
      </c>
      <c r="G70" s="13">
        <f>F70*E70</f>
        <v>675244.99629152787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VLOOKUP($B72,IN_04_25!$B:$E,4,)</f>
        <v>8430.847099999999</v>
      </c>
      <c r="G72" s="13">
        <f>F72*E72</f>
        <v>118031.85939999999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VLOOKUP($B74,IN_04_25!$B:$E,4,)</f>
        <v>91359.169595681349</v>
      </c>
      <c r="G74" s="17">
        <f>F74*E74</f>
        <v>18271.833919136272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13687491.12338247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VLOOKUP($B80,IN_04_25!$B:$E,4,)</f>
        <v>255496.59638741281</v>
      </c>
      <c r="G80" s="13">
        <f>F80*E80</f>
        <v>8890770.5610891916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VLOOKUP($B81,IN_04_25!$B:$E,4,)</f>
        <v>122549.0011418381</v>
      </c>
      <c r="G81" s="13">
        <f>F81*E81</f>
        <v>4037989.5876235659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VLOOKUP($B83,IN_04_25!$B:$E,4,)</f>
        <v>8430.847099999999</v>
      </c>
      <c r="G83" s="13">
        <f>F83*E83</f>
        <v>574916.32544319984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VLOOKUP($B85,IN_04_25!$B:$E,4,)</f>
        <v>91359.169595681349</v>
      </c>
      <c r="G85" s="17">
        <f>F85*E85</f>
        <v>183814.64922651087</v>
      </c>
      <c r="H85" s="15"/>
    </row>
    <row r="88" spans="1:8" s="2" customFormat="1" ht="18" x14ac:dyDescent="0.25">
      <c r="A88" s="27"/>
      <c r="B88" s="344" t="s">
        <v>2024</v>
      </c>
      <c r="C88" s="344"/>
      <c r="D88" s="344"/>
      <c r="E88" s="344"/>
      <c r="F88" s="344"/>
      <c r="G88" s="344"/>
      <c r="H88" s="344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1396315.6052497707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VLOOKUP($B93,IN_04_25!$B:$E,4,)</f>
        <v>18053.804828210607</v>
      </c>
      <c r="G93" s="13">
        <f>F93*E93</f>
        <v>747030.33618169848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VLOOKUP($B94,IN_04_25!$B:$E,4,)</f>
        <v>11202.376641207662</v>
      </c>
      <c r="G94" s="13">
        <f>F94*E94</f>
        <v>107072.31593666284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VLOOKUP($B95,IN_04_25!$B:$E,4,)</f>
        <v>7194.9158793770621</v>
      </c>
      <c r="G95" s="13">
        <f>F95*E95</f>
        <v>143401.86839186423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VLOOKUP($B96,IN_04_25!$B:$E,4,)</f>
        <v>531.22933598385418</v>
      </c>
      <c r="G96" s="13">
        <f>F96*E96</f>
        <v>47873.32530019297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VLOOKUP($B98,IN_04_25!$B:$E,4,)</f>
        <v>8430.847099999999</v>
      </c>
      <c r="G98" s="13">
        <f>F98*E98</f>
        <v>337233.88399999996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VLOOKUP($B100,IN_04_25!$B:$E,4,)</f>
        <v>91359.169595681349</v>
      </c>
      <c r="G100" s="17">
        <f>F100*E100</f>
        <v>13703.875439352201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1779359.6115813209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VLOOKUP($B106,IN_04_25!$B:$E,4,)</f>
        <v>18053.804828210607</v>
      </c>
      <c r="G106" s="13">
        <f>F106*E106</f>
        <v>1007474.5246334648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VLOOKUP($B107,IN_04_25!$B:$E,4,)</f>
        <v>11202.376641207662</v>
      </c>
      <c r="G107" s="13">
        <f>F107*E107</f>
        <v>107072.31593666284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VLOOKUP($B108,IN_04_25!$B:$E,4,)</f>
        <v>7194.9158793770621</v>
      </c>
      <c r="G108" s="13">
        <f>F108*E108</f>
        <v>143401.86839186423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VLOOKUP($B109,IN_04_25!$B:$E,4,)</f>
        <v>531.22933598385418</v>
      </c>
      <c r="G109" s="13">
        <f>F109*E109</f>
        <v>47873.32530019297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VLOOKUP($B111,IN_04_25!$B:$E,4,)</f>
        <v>8430.847099999999</v>
      </c>
      <c r="G111" s="13">
        <f>F111*E111</f>
        <v>455265.74339999992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VLOOKUP($B113,IN_04_25!$B:$E,4,)</f>
        <v>91359.169595681349</v>
      </c>
      <c r="G113" s="17">
        <f>F113*E113</f>
        <v>18271.833919136272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383044.00633155031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VLOOKUP($B119,IN_04_25!$B:$E,4,)</f>
        <v>18053.804828210607</v>
      </c>
      <c r="G119" s="13">
        <f>F119*E119</f>
        <v>260444.18845176621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VLOOKUP($B121,IN_04_25!$B:$E,4,)</f>
        <v>8430.847099999999</v>
      </c>
      <c r="G121" s="13">
        <f>F121*E121</f>
        <v>118031.85939999999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VLOOKUP($B123,IN_04_25!$B:$E,4,)</f>
        <v>91359.169595681349</v>
      </c>
      <c r="G123" s="17">
        <f>F123*E123</f>
        <v>4567.958479784068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2251709.0346305268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VLOOKUP($B129,IN_04_25!$B:$E,4,)</f>
        <v>18053.804828210607</v>
      </c>
      <c r="G129" s="13">
        <f>F129*E129</f>
        <v>204910.68480019039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VLOOKUP($B130,IN_04_25!$B:$E,4,)</f>
        <v>531.22933598385418</v>
      </c>
      <c r="G130" s="13">
        <f>F130*E130</f>
        <v>1007210.8210253875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VLOOKUP($B131,IN_04_25!$B:$E,4,)</f>
        <v>22748.72223649947</v>
      </c>
      <c r="G131" s="13">
        <f>F131*E131</f>
        <v>143771.92453467665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VLOOKUP($B133,IN_04_25!$B:$E,4,)</f>
        <v>8430.847099999999</v>
      </c>
      <c r="G133" s="13">
        <f>F133*E133</f>
        <v>859271.93643200002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VLOOKUP($B135,IN_04_25!$B:$E,4,)</f>
        <v>91359.169595681349</v>
      </c>
      <c r="G135" s="17">
        <f>F135*E135</f>
        <v>36543.667838272544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4540343.2242984986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VLOOKUP($B141,IN_04_25!$B:$E,4,)</f>
        <v>18053.804828210607</v>
      </c>
      <c r="G141" s="13">
        <f>F141*E141</f>
        <v>2085575.5337548892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VLOOKUP($B142,IN_04_25!$B:$E,4,)</f>
        <v>11202.376641207662</v>
      </c>
      <c r="G142" s="13">
        <f>F142*E142</f>
        <v>250787.60586671592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VLOOKUP($B143,IN_04_25!$B:$E,4,)</f>
        <v>7194.9158793770621</v>
      </c>
      <c r="G143" s="13">
        <f>F143*E143</f>
        <v>1063264.6686543422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VLOOKUP($B144,IN_04_25!$B:$E,4,)</f>
        <v>531.22933598385418</v>
      </c>
      <c r="G144" s="13">
        <f>F144*E144</f>
        <v>33428.668425455995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VLOOKUP($B146,IN_04_25!$B:$E,4,)</f>
        <v>8430.847099999999</v>
      </c>
      <c r="G146" s="13">
        <f>F146*E146</f>
        <v>1028900.5800839999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VLOOKUP($B148,IN_04_25!$B:$E,4,)</f>
        <v>91359.169595681349</v>
      </c>
      <c r="G148" s="17">
        <f>F148*E148</f>
        <v>78386.167513094595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1058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808029.16505492199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VLOOKUP($B9,IN_04_25!$B:$E,4,)</f>
        <v>10967.868497739892</v>
      </c>
      <c r="G9" s="13">
        <f>F9*E9</f>
        <v>63284.601231959168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VLOOKUP($B10,IN_04_25!$B:$E,4,)</f>
        <v>1870.3624990986214</v>
      </c>
      <c r="G10" s="13">
        <f>F10*E10</f>
        <v>55250.508223373276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VLOOKUP($B11,IN_04_25!$B:$E,4,)</f>
        <v>9857.3641830579254</v>
      </c>
      <c r="G11" s="13">
        <f>F11*E11</f>
        <v>183346.97380487743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VLOOKUP($B12,IN_04_25!$B:$E,4,)</f>
        <v>7289.4804080254216</v>
      </c>
      <c r="G12" s="13">
        <f>F12*E12</f>
        <v>24273.969758724656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VLOOKUP($B13,IN_04_25!$B:$E,4,)</f>
        <v>80350.269996635252</v>
      </c>
      <c r="G13" s="13">
        <f>F13*E13</f>
        <v>80350.269996635252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VLOOKUP($B15,IN_04_25!$B:$E,4,)</f>
        <v>8430.847099999999</v>
      </c>
      <c r="G15" s="13">
        <f>F15*E15</f>
        <v>387818.96659999993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VLOOKUP($B17,IN_04_25!$B:$E,4,)</f>
        <v>91359.169595681349</v>
      </c>
      <c r="G17" s="17">
        <f>F17*E17</f>
        <v>13703.875439352201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984496.32898961427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VLOOKUP($B23,IN_04_25!$B:$E,4,)</f>
        <v>10986.834668736434</v>
      </c>
      <c r="G23" s="13">
        <f t="shared" ref="G23:G29" si="0">F23*E23</f>
        <v>52736.806409934878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VLOOKUP($B24,IN_04_25!$B:$E,4,)</f>
        <v>1870.3624990986214</v>
      </c>
      <c r="G24" s="13">
        <f t="shared" si="0"/>
        <v>53305.331224310707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VLOOKUP($B25,IN_04_25!$B:$E,4,)</f>
        <v>9857.3641830579254</v>
      </c>
      <c r="G25" s="13">
        <f t="shared" si="0"/>
        <v>252348.52308628289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VLOOKUP($B26,IN_04_25!$B:$E,4,)</f>
        <v>53933.210154544082</v>
      </c>
      <c r="G26" s="13">
        <f t="shared" si="0"/>
        <v>53933.210154544082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VLOOKUP($B27,IN_04_25!$B:$E,4,)</f>
        <v>80350.269996635252</v>
      </c>
      <c r="G27" s="13">
        <f t="shared" si="0"/>
        <v>80350.269996635252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VLOOKUP($B28,IN_04_25!$B:$E,4,)</f>
        <v>7289.4804080254216</v>
      </c>
      <c r="G28" s="13">
        <f t="shared" si="0"/>
        <v>24273.969758724656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VLOOKUP($B29,IN_04_25!$B:$E,4,)</f>
        <v>10967.868497739892</v>
      </c>
      <c r="G29" s="13">
        <f t="shared" si="0"/>
        <v>63284.601231959168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VLOOKUP($B31,IN_04_25!$B:$E,4,)</f>
        <v>8430.847099999999</v>
      </c>
      <c r="G31" s="13">
        <f>F31*E31</f>
        <v>387818.96659999993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VLOOKUP($B33,IN_04_25!$B:$E,4,)</f>
        <v>91359.169595681349</v>
      </c>
      <c r="G33" s="17">
        <f>F33*E33</f>
        <v>16444.650527222642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12574068.193479298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VLOOKUP($B39,IN_04_25!$B:$E,4,)</f>
        <v>10967.868497739892</v>
      </c>
      <c r="G39" s="13">
        <f t="shared" ref="G39:G44" si="1">F39*E39</f>
        <v>1134527.2852747121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VLOOKUP($B40,IN_04_25!$B:$E,4,)</f>
        <v>1870.3624990986214</v>
      </c>
      <c r="G40" s="13">
        <f t="shared" si="1"/>
        <v>686836.3872814948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VLOOKUP($B41,IN_04_25!$B:$E,4,)</f>
        <v>9857.3641830579254</v>
      </c>
      <c r="G41" s="13">
        <f t="shared" si="1"/>
        <v>3197443.0774226822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VLOOKUP($B42,IN_04_25!$B:$E,4,)</f>
        <v>7289.4804080254216</v>
      </c>
      <c r="G42" s="13">
        <f t="shared" si="1"/>
        <v>1138565.8133707147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VLOOKUP($B43,IN_04_25!$B:$E,4,)</f>
        <v>10986.834668736434</v>
      </c>
      <c r="G43" s="13">
        <f t="shared" si="1"/>
        <v>774538.88364191237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VLOOKUP($B44,IN_04_25!$B:$E,4,)</f>
        <v>80350.269996635252</v>
      </c>
      <c r="G44" s="13">
        <f t="shared" si="1"/>
        <v>760434.9552481561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VLOOKUP($B46,IN_04_25!$B:$E,4,)</f>
        <v>8430.847099999999</v>
      </c>
      <c r="G46" s="13">
        <f>F46*E46</f>
        <v>4547986.7447066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VLOOKUP($B48,IN_04_25!$B:$E,4,)</f>
        <v>91359.169595681349</v>
      </c>
      <c r="G48" s="17">
        <f>F48*E48</f>
        <v>333735.046533024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1037533.0495123272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VLOOKUP($B53,IN_04_25!$B:$E,4,)</f>
        <v>268884.76391684124</v>
      </c>
      <c r="G53" s="13">
        <f>F53*E53</f>
        <v>268884.76391684124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VLOOKUP($B54,IN_04_25!$B:$E,4,)</f>
        <v>345683.71176139009</v>
      </c>
      <c r="G54" s="13">
        <f>F54*E54</f>
        <v>345683.71176139009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VLOOKUP($B55,IN_04_25!$B:$E,4,)</f>
        <v>298065.62838782335</v>
      </c>
      <c r="G55" s="13">
        <f>F55*E55</f>
        <v>298065.62838782335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VLOOKUP($B57,IN_04_25!$B:$E,4,)</f>
        <v>8430.847099999999</v>
      </c>
      <c r="G57" s="13">
        <f>F57*E57</f>
        <v>88355.277607999989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VLOOKUP($B59,IN_04_25!$B:$E,4,)</f>
        <v>91359.169595681349</v>
      </c>
      <c r="G59" s="17">
        <f>F59*E59</f>
        <v>36543.667838272544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2025683.7452857685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VLOOKUP($B65,IN_04_25!$B:$E,4,)</f>
        <v>10986.834668736434</v>
      </c>
      <c r="G65" s="13">
        <f t="shared" ref="G65:G74" si="2">F65*E65</f>
        <v>52736.806409934878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VLOOKUP($B66,IN_04_25!$B:$E,4,)</f>
        <v>1870.3624990986214</v>
      </c>
      <c r="G66" s="13">
        <f t="shared" si="2"/>
        <v>53305.331224310707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VLOOKUP($B67,IN_04_25!$B:$E,4,)</f>
        <v>9857.3641830579254</v>
      </c>
      <c r="G67" s="13">
        <f t="shared" si="2"/>
        <v>252348.52308628289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VLOOKUP($B68,IN_04_25!$B:$E,4,)</f>
        <v>53933.210154544082</v>
      </c>
      <c r="G68" s="13">
        <f t="shared" si="2"/>
        <v>53933.210154544082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VLOOKUP($B69,IN_04_25!$B:$E,4,)</f>
        <v>80350.269996635252</v>
      </c>
      <c r="G69" s="13">
        <f t="shared" si="2"/>
        <v>80350.269996635252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VLOOKUP($B70,IN_04_25!$B:$E,4,)</f>
        <v>7289.4804080254216</v>
      </c>
      <c r="G70" s="13">
        <f t="shared" si="2"/>
        <v>24273.969758724656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VLOOKUP($B71,IN_04_25!$B:$E,4,)</f>
        <v>10967.868497739892</v>
      </c>
      <c r="G71" s="13">
        <f t="shared" si="2"/>
        <v>63284.601231959168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VLOOKUP($B72,IN_04_25!$B:$E,4,)</f>
        <v>268884.76391684124</v>
      </c>
      <c r="G72" s="13">
        <f t="shared" si="2"/>
        <v>268884.76391684124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VLOOKUP($B73,IN_04_25!$B:$E,4,)</f>
        <v>345683.71176139009</v>
      </c>
      <c r="G73" s="13">
        <f t="shared" si="2"/>
        <v>345683.71176139009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VLOOKUP($B74,IN_04_25!$B:$E,4,)</f>
        <v>298065.62838782335</v>
      </c>
      <c r="G74" s="13">
        <f t="shared" si="2"/>
        <v>298065.62838782335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VLOOKUP($B76,IN_04_25!$B:$E,4,)</f>
        <v>8430.847099999999</v>
      </c>
      <c r="G76" s="13">
        <f>F76*E76</f>
        <v>476174.24420799996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VLOOKUP($B78,IN_04_25!$B:$E,4,)</f>
        <v>91359.169595681349</v>
      </c>
      <c r="G78" s="17">
        <f>F78*E78</f>
        <v>56642.685149322439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D39" sqref="D39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8" t="str">
        <f>'PT ORGANISMOS'!A2</f>
        <v>Precios de ABRIL 2025</v>
      </c>
      <c r="B2" s="308"/>
      <c r="C2" s="308"/>
      <c r="D2" s="308"/>
      <c r="E2" s="308"/>
      <c r="F2" s="308"/>
      <c r="G2"/>
    </row>
    <row r="3" spans="1:7" ht="30" customHeight="1" x14ac:dyDescent="0.25">
      <c r="A3" s="309" t="s">
        <v>1168</v>
      </c>
      <c r="B3" s="309"/>
      <c r="C3" s="309"/>
      <c r="D3" s="309"/>
      <c r="E3" s="309"/>
      <c r="F3" s="309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22885.793916000002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29008.108211999999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48395.436815999994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30835.291603913625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18831.765747856261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17497.392601913627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4392.8799174488477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1519.9563631774881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9574.8148078440827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545787.93594393856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681826.87019158818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685289.27914741368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1168710.2722926419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1096526.6826173279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1019750.144992657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1073987.5281633574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777973.15466092003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81670.541097616646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831308.80128789251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961331.99879771029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1084567.4068720392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1368098.7693195785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30485.173729439794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217733.41279664746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236450.11626457481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22289.676207484052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27017.017009783009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34160.00034487238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32273.768290326792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39793.197909396949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270589.79435447452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278177.01594949933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11797.657192351884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21473.66970092772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11632.400653998471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11919.745407926777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30800.594185667829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13426.885712229712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6329.0233775403485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42171.402952865727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27790.887727184032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15708.549907142113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28191.902284045897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17998.995954304759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24939.793337194467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50784.035801862163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118568.34660109167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77832.913702354592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63708.329259182523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64329.308031828979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53763.668883605525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163159.52242850143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83949.186475725437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51506.317577298811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40302.063098014522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57955.153296894503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40601.637064668554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76986.787639644666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18307.631208567836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33584.080770309694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4135.5245762025361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16013.950721136596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2235982.7763085058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1322409.5831429265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899014.864014577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19787058.831210427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10138189.086234868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382564.49409227673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751767.15242726612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1134331.6465195429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3338860.7005981719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1999607.862812134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13687491.12338247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1396315.6052497707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1779359.6115813209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383044.00633155031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2251709.0346305268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4540343.2242984986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808029.16505492199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984496.32898961427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2025683.7452857685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12574068.193479298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1037533.0495123272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1703944.2556658757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21391995.345248092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1776540.4919340149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8845.8378220320956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2089.8564343418971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2186.9868752189227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11354.334730518834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6300.890153087129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10051.243561686044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13234.636541830836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35312.339510209174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5241.774343480567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48975.352718513583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74641.717321048869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414328.67464970832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7220.0262016808711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438930.30072803848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1380.0537375568135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760724.59798158647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241889.48757197434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959652.25200077298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651676.55780651525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67396.222356128652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59800.694921987291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19170687.009530265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105448.89325058091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83607.51685678467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45617.214888292816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43511939.859413669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4987432.9256168799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4042605.3387610172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20179887.130562127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41897.447326542955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37848.56627543045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56719.241378922256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9698.4154922087982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2" t="s">
        <v>906</v>
      </c>
      <c r="B127" s="312"/>
      <c r="C127" s="313" t="s">
        <v>2020</v>
      </c>
      <c r="D127" s="313"/>
      <c r="E127" s="315" t="s">
        <v>921</v>
      </c>
      <c r="F127" s="315"/>
      <c r="G127" s="315"/>
    </row>
    <row r="128" spans="1:7" x14ac:dyDescent="0.25">
      <c r="A128" s="310" t="s">
        <v>43</v>
      </c>
      <c r="B128" s="311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4">
        <f>VLOOKUP($A128,Dolar!$B$8:$L$8,11,FALSE)</f>
        <v>1143.513157894736</v>
      </c>
      <c r="G128" s="314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1252.266119770245</v>
      </c>
      <c r="F135" s="222">
        <v>180</v>
      </c>
      <c r="G135" s="94">
        <f>VLOOKUP($F135,Flete!$O$6:$AA$47,13,FALSE)</f>
        <v>238.42687823364204</v>
      </c>
    </row>
    <row r="136" spans="1:7" x14ac:dyDescent="0.25">
      <c r="D136" s="200">
        <v>15</v>
      </c>
      <c r="E136" s="94">
        <f>VLOOKUP($D136,Flete!$O$6:$AA$47,13,FALSE)</f>
        <v>952.46459744934748</v>
      </c>
      <c r="F136" s="222">
        <v>190</v>
      </c>
      <c r="G136" s="94">
        <f>VLOOKUP($F136,Flete!$O$6:$AA$47,13,FALSE)</f>
        <v>235.72772078936859</v>
      </c>
    </row>
    <row r="137" spans="1:7" x14ac:dyDescent="0.25">
      <c r="D137" s="200">
        <v>20</v>
      </c>
      <c r="E137" s="94">
        <f>VLOOKUP($D137,Flete!$O$6:$AA$47,13,FALSE)</f>
        <v>802.56383628889864</v>
      </c>
      <c r="F137" s="222">
        <v>200</v>
      </c>
      <c r="G137" s="94">
        <f>VLOOKUP($F137,Flete!$O$6:$AA$47,13,FALSE)</f>
        <v>233.29847908952254</v>
      </c>
    </row>
    <row r="138" spans="1:7" x14ac:dyDescent="0.25">
      <c r="D138" s="200">
        <v>25</v>
      </c>
      <c r="E138" s="94">
        <f>VLOOKUP($D138,Flete!$O$6:$AA$47,13,FALSE)</f>
        <v>712.62337959262936</v>
      </c>
      <c r="F138" s="222">
        <v>210</v>
      </c>
      <c r="G138" s="94">
        <f>VLOOKUP($F138,Flete!$O$6:$AA$47,13,FALSE)</f>
        <v>231.10059374204278</v>
      </c>
    </row>
    <row r="139" spans="1:7" x14ac:dyDescent="0.25">
      <c r="D139" s="200">
        <v>30</v>
      </c>
      <c r="E139" s="94">
        <f>VLOOKUP($D139,Flete!$O$6:$AA$47,13,FALSE)</f>
        <v>652.66307512844992</v>
      </c>
      <c r="F139" s="222">
        <v>220</v>
      </c>
      <c r="G139" s="94">
        <f>VLOOKUP($F139,Flete!$O$6:$AA$47,13,FALSE)</f>
        <v>229.10251615342477</v>
      </c>
    </row>
    <row r="140" spans="1:7" x14ac:dyDescent="0.25">
      <c r="D140" s="200">
        <v>35</v>
      </c>
      <c r="E140" s="94">
        <f>VLOOKUP($D140,Flete!$O$6:$AA$47,13,FALSE)</f>
        <v>609.83428622546433</v>
      </c>
      <c r="F140" s="222">
        <v>230</v>
      </c>
      <c r="G140" s="94">
        <f>VLOOKUP($F140,Flete!$O$6:$AA$47,13,FALSE)</f>
        <v>227.27818444207796</v>
      </c>
    </row>
    <row r="141" spans="1:7" x14ac:dyDescent="0.25">
      <c r="D141" s="200">
        <v>40</v>
      </c>
      <c r="E141" s="94">
        <f>VLOOKUP($D141,Flete!$O$6:$AA$47,13,FALSE)</f>
        <v>577.71269454822539</v>
      </c>
      <c r="F141" s="222">
        <v>240</v>
      </c>
      <c r="G141" s="94">
        <f>VLOOKUP($F141,Flete!$O$6:$AA$47,13,FALSE)</f>
        <v>225.60588037334335</v>
      </c>
    </row>
    <row r="142" spans="1:7" x14ac:dyDescent="0.25">
      <c r="D142" s="200">
        <v>45</v>
      </c>
      <c r="E142" s="94">
        <f>VLOOKUP($D142,Flete!$O$6:$AA$47,13,FALSE)</f>
        <v>552.72923435481732</v>
      </c>
      <c r="F142" s="222">
        <v>250</v>
      </c>
      <c r="G142" s="94">
        <f>VLOOKUP($F142,Flete!$O$6:$AA$47,13,FALSE)</f>
        <v>224.06736063010749</v>
      </c>
    </row>
    <row r="143" spans="1:7" x14ac:dyDescent="0.25">
      <c r="D143" s="200">
        <v>50</v>
      </c>
      <c r="E143" s="94">
        <f>VLOOKUP($D143,Flete!$O$6:$AA$47,13,FALSE)</f>
        <v>532.7424662000908</v>
      </c>
      <c r="F143" s="222">
        <v>260</v>
      </c>
      <c r="G143" s="94">
        <f>VLOOKUP($F143,Flete!$O$6:$AA$47,13,FALSE)</f>
        <v>222.64718855942829</v>
      </c>
    </row>
    <row r="144" spans="1:7" x14ac:dyDescent="0.25">
      <c r="D144" s="200">
        <v>60</v>
      </c>
      <c r="E144" s="94">
        <f>VLOOKUP($D144,Flete!$O$6:$AA$47,13,FALSE)</f>
        <v>351.35597089759943</v>
      </c>
      <c r="F144" s="222">
        <v>280</v>
      </c>
      <c r="G144" s="94">
        <f>VLOOKUP($F144,Flete!$O$6:$AA$47,13,FALSE)</f>
        <v>220.1111670046439</v>
      </c>
    </row>
    <row r="145" spans="4:7" x14ac:dyDescent="0.25">
      <c r="D145" s="200">
        <v>70</v>
      </c>
      <c r="E145" s="94">
        <f>VLOOKUP($D145,Flete!$O$6:$AA$47,13,FALSE)</f>
        <v>328.45201833516177</v>
      </c>
      <c r="F145" s="222">
        <v>300</v>
      </c>
      <c r="G145" s="94">
        <f>VLOOKUP($F145,Flete!$O$6:$AA$47,13,FALSE)</f>
        <v>217.91328165716411</v>
      </c>
    </row>
    <row r="146" spans="4:7" x14ac:dyDescent="0.25">
      <c r="D146" s="200">
        <v>80</v>
      </c>
      <c r="E146" s="94">
        <f>VLOOKUP($D146,Flete!$O$6:$AA$47,13,FALSE)</f>
        <v>311.27405391333343</v>
      </c>
      <c r="F146" s="222">
        <v>320</v>
      </c>
      <c r="G146" s="94">
        <f>VLOOKUP($F146,Flete!$O$6:$AA$47,13,FALSE)</f>
        <v>215.99013197811934</v>
      </c>
    </row>
    <row r="147" spans="4:7" x14ac:dyDescent="0.25">
      <c r="D147" s="200">
        <v>90</v>
      </c>
      <c r="E147" s="94">
        <f>VLOOKUP($D147,Flete!$O$6:$AA$47,13,FALSE)</f>
        <v>297.9134149185781</v>
      </c>
      <c r="F147" s="222">
        <v>340</v>
      </c>
      <c r="G147" s="94">
        <f>VLOOKUP($F147,Flete!$O$6:$AA$47,13,FALSE)</f>
        <v>214.29323520249159</v>
      </c>
    </row>
    <row r="148" spans="4:7" x14ac:dyDescent="0.25">
      <c r="D148" s="200">
        <v>100</v>
      </c>
      <c r="E148" s="94">
        <f>VLOOKUP($D148,Flete!$O$6:$AA$47,13,FALSE)</f>
        <v>287.22490372277377</v>
      </c>
      <c r="F148" s="222">
        <v>360</v>
      </c>
      <c r="G148" s="94">
        <f>VLOOKUP($F148,Flete!$O$6:$AA$47,13,FALSE)</f>
        <v>212.78488251304464</v>
      </c>
    </row>
    <row r="149" spans="4:7" x14ac:dyDescent="0.25">
      <c r="D149" s="200">
        <v>110</v>
      </c>
      <c r="E149" s="94">
        <f>VLOOKUP($D149,Flete!$O$6:$AA$47,13,FALSE)</f>
        <v>278.47975819893395</v>
      </c>
      <c r="F149" s="222">
        <v>380</v>
      </c>
      <c r="G149" s="94">
        <f>VLOOKUP($F149,Flete!$O$6:$AA$47,13,FALSE)</f>
        <v>211.43530379090797</v>
      </c>
    </row>
    <row r="150" spans="4:7" x14ac:dyDescent="0.25">
      <c r="D150" s="200">
        <v>120</v>
      </c>
      <c r="E150" s="94">
        <f>VLOOKUP($D150,Flete!$O$6:$AA$47,13,FALSE)</f>
        <v>271.19213692906737</v>
      </c>
      <c r="F150" s="222">
        <v>400</v>
      </c>
      <c r="G150" s="94">
        <f>VLOOKUP($F150,Flete!$O$6:$AA$47,13,FALSE)</f>
        <v>210.22068294098491</v>
      </c>
    </row>
    <row r="151" spans="4:7" x14ac:dyDescent="0.25">
      <c r="D151" s="200">
        <v>130</v>
      </c>
      <c r="E151" s="94">
        <f>VLOOKUP($D151,Flete!$O$6:$AA$47,13,FALSE)</f>
        <v>265.02568816225721</v>
      </c>
      <c r="F151" s="222">
        <v>420</v>
      </c>
      <c r="G151" s="94">
        <f>VLOOKUP($F151,Flete!$O$6:$AA$47,13,FALSE)</f>
        <v>209.12174026724506</v>
      </c>
    </row>
    <row r="152" spans="4:7" x14ac:dyDescent="0.25">
      <c r="D152" s="200">
        <v>140</v>
      </c>
      <c r="E152" s="94">
        <f>VLOOKUP($D152,Flete!$O$6:$AA$47,13,FALSE)</f>
        <v>259.74016064784848</v>
      </c>
      <c r="F152" s="222">
        <v>440</v>
      </c>
      <c r="G152" s="94">
        <f>VLOOKUP($F152,Flete!$O$6:$AA$47,13,FALSE)</f>
        <v>208.12270147293606</v>
      </c>
    </row>
    <row r="153" spans="4:7" x14ac:dyDescent="0.25">
      <c r="D153" s="200">
        <v>150</v>
      </c>
      <c r="E153" s="94">
        <f>VLOOKUP($D153,Flete!$O$6:$AA$47,13,FALSE)</f>
        <v>248.68367652188098</v>
      </c>
      <c r="F153" s="222">
        <v>460</v>
      </c>
      <c r="G153" s="94">
        <f>VLOOKUP($F153,Flete!$O$6:$AA$47,13,FALSE)</f>
        <v>207.21053561726259</v>
      </c>
    </row>
    <row r="154" spans="4:7" x14ac:dyDescent="0.25">
      <c r="D154" s="200">
        <v>160</v>
      </c>
      <c r="E154" s="94">
        <f>VLOOKUP($D154,Flete!$O$6:$AA$47,13,FALSE)</f>
        <v>244.83737716379142</v>
      </c>
      <c r="F154" s="222">
        <v>480</v>
      </c>
      <c r="G154" s="94">
        <f>VLOOKUP($F154,Flete!$O$6:$AA$47,13,FALSE)</f>
        <v>206.37438358289535</v>
      </c>
    </row>
    <row r="155" spans="4:7" x14ac:dyDescent="0.25">
      <c r="D155" s="201">
        <v>170</v>
      </c>
      <c r="E155" s="95">
        <f>VLOOKUP($D155,Flete!$O$6:$AA$47,13,FALSE)</f>
        <v>241.44358361253583</v>
      </c>
      <c r="F155" s="223">
        <v>500</v>
      </c>
      <c r="G155" s="95">
        <f>VLOOKUP($F155,Flete!$O$6:$AA$47,13,FALSE)</f>
        <v>205.6051237112774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1069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1703944.2556658757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VLOOKUP($B9,IN_04_25!$B:$E,4,)</f>
        <v>12259.651557569807</v>
      </c>
      <c r="G9" s="13">
        <f>F9*E9</f>
        <v>781184.99724834808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VLOOKUP($B10,IN_04_25!$B:$E,4,)</f>
        <v>855.31508924279717</v>
      </c>
      <c r="G10" s="13">
        <f>F10*E10</f>
        <v>45631.060011103233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VLOOKUP($B11,IN_04_25!$B:$E,4,)</f>
        <v>5010.0766592608288</v>
      </c>
      <c r="G11" s="13">
        <f>F11*E11</f>
        <v>68788.35253165118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VLOOKUP($B12,IN_04_25!$B:$E,4,)</f>
        <v>8010.6591217426758</v>
      </c>
      <c r="G12" s="13">
        <f>F12*E12</f>
        <v>39252.229696539114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VLOOKUP($B13,IN_04_25!$B:$E,4,)</f>
        <v>2514.8126985979802</v>
      </c>
      <c r="G13" s="13">
        <f>F13*E13</f>
        <v>333841.38573888189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VLOOKUP($B15,IN_04_25!$B:$E,4,)</f>
        <v>8430.847099999999</v>
      </c>
      <c r="G15" s="13">
        <f>F15*E15</f>
        <v>421542.35499999998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VLOOKUP($B17,IN_04_25!$B:$E,4,)</f>
        <v>91359.169595681349</v>
      </c>
      <c r="G17" s="17">
        <f>F17*E17</f>
        <v>13703.875439352201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21391995.345248092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VLOOKUP($B23,IN_04_25!$B:$E,4,)</f>
        <v>12259.651557569807</v>
      </c>
      <c r="G23" s="13">
        <f t="shared" ref="G23:G28" si="0">F23*E23</f>
        <v>5794156.5191386426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VLOOKUP($B24,IN_04_25!$B:$E,4,)</f>
        <v>855.31508924279717</v>
      </c>
      <c r="G24" s="13">
        <f t="shared" si="0"/>
        <v>492945.45601347979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VLOOKUP($B25,IN_04_25!$B:$E,4,)</f>
        <v>1977936.208772687</v>
      </c>
      <c r="G25" s="13">
        <f t="shared" si="0"/>
        <v>3445564.8756820206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VLOOKUP($B26,IN_04_25!$B:$E,4,)</f>
        <v>5010.0766592608288</v>
      </c>
      <c r="G26" s="13">
        <f t="shared" si="0"/>
        <v>735729.75741245272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VLOOKUP($B27,IN_04_25!$B:$E,4,)</f>
        <v>8010.6591217426758</v>
      </c>
      <c r="G27" s="13">
        <f t="shared" si="0"/>
        <v>2988136.0655924529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VLOOKUP($B28,IN_04_25!$B:$E,4,)</f>
        <v>2514.8126985979802</v>
      </c>
      <c r="G28" s="13">
        <f t="shared" si="0"/>
        <v>5236657.352608039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VLOOKUP($B30,IN_04_25!$B:$E,4,)</f>
        <v>8430.847099999999</v>
      </c>
      <c r="G30" s="13">
        <f>F30*E30</f>
        <v>2540205.8003828996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VLOOKUP($B32,IN_04_25!$B:$E,4,)</f>
        <v>91359.169595681349</v>
      </c>
      <c r="G32" s="17">
        <f>F32*E32</f>
        <v>158599.51841810282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1776540.4919340149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VLOOKUP($B38,IN_04_25!$B:$E,4,)</f>
        <v>123050.46247456706</v>
      </c>
      <c r="G38" s="13">
        <f t="shared" ref="G38:G44" si="1">F38*E38</f>
        <v>123050.46247456706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VLOOKUP($B39,IN_04_25!$B:$E,4,)</f>
        <v>25008.788150950841</v>
      </c>
      <c r="G39" s="13">
        <f t="shared" si="1"/>
        <v>90031.637343423034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VLOOKUP($B40,IN_04_25!$B:$E,4,)</f>
        <v>855.31508924279717</v>
      </c>
      <c r="G40" s="13">
        <f t="shared" si="1"/>
        <v>37633.863926683072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VLOOKUP($B41,IN_04_25!$B:$E,4,)</f>
        <v>12259.651557569807</v>
      </c>
      <c r="G41" s="13">
        <f t="shared" si="1"/>
        <v>404568.50139980362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VLOOKUP($B42,IN_04_25!$B:$E,4,)</f>
        <v>5010.0766592608288</v>
      </c>
      <c r="G42" s="13">
        <f t="shared" si="1"/>
        <v>107015.2374418113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VLOOKUP($B43,IN_04_25!$B:$E,4,)</f>
        <v>8010.6591217426758</v>
      </c>
      <c r="G43" s="13">
        <f t="shared" si="1"/>
        <v>203390.63510104653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VLOOKUP($B44,IN_04_25!$B:$E,4,)</f>
        <v>2514.8126985979802</v>
      </c>
      <c r="G44" s="13">
        <f t="shared" si="1"/>
        <v>438482.74212754384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VLOOKUP($B46,IN_04_25!$B:$E,4,)</f>
        <v>8430.847099999999</v>
      </c>
      <c r="G46" s="13">
        <f>F46*E46</f>
        <v>354095.57819999999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VLOOKUP($B48,IN_04_25!$B:$E,4,)</f>
        <v>91359.169595681349</v>
      </c>
      <c r="G48" s="17">
        <f>F48*E48</f>
        <v>18271.833919136272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1076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8845.8378220320956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VLOOKUP($B9,IN_04_25!$B:$E,4,)</f>
        <v>151453.71458464974</v>
      </c>
      <c r="G9" s="13">
        <f>F9*E9</f>
        <v>1893.1714323081219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VLOOKUP($B10,IN_04_25!$B:$E,4,)</f>
        <v>6624.0076436047375</v>
      </c>
      <c r="G10" s="13">
        <f>F10*E10</f>
        <v>443.80851212151742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VLOOKUP($B11,IN_04_25!$B:$E,4,)</f>
        <v>8022.3071270851024</v>
      </c>
      <c r="G11" s="13">
        <f>F11*E11</f>
        <v>2727.5844232089348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VLOOKUP($B13,IN_04_25!$B:$E,4,)</f>
        <v>7288.4694</v>
      </c>
      <c r="G13" s="13">
        <f>F13*E13</f>
        <v>3644.2347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VLOOKUP($B15,IN_04_25!$B:$E,4,)</f>
        <v>91359.169595681349</v>
      </c>
      <c r="G15" s="17">
        <f>F15*E15</f>
        <v>137.03875439352203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2089.8564343418971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VLOOKUP($B21,IN_04_25!$B:$E,4,)</f>
        <v>6624.0076436047375</v>
      </c>
      <c r="G21" s="13">
        <f>F21*E21</f>
        <v>132.48015287209475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VLOOKUP($B22,IN_04_25!$B:$E,4,)</f>
        <v>298.59782223987287</v>
      </c>
      <c r="G22" s="13">
        <f>F22*E22</f>
        <v>89.579346671961858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VLOOKUP($B24,IN_04_25!$B:$E,4,)</f>
        <v>7288.4694</v>
      </c>
      <c r="G24" s="13">
        <f>F24*E24</f>
        <v>1822.11735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VLOOKUP($B26,IN_04_25!$B:$E,4,)</f>
        <v>91359.169595681349</v>
      </c>
      <c r="G26" s="17">
        <f>F26*E26</f>
        <v>45.679584797840675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2186.9868752189227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VLOOKUP($B32,IN_04_25!$B:$E,4,)</f>
        <v>6624.0076436047375</v>
      </c>
      <c r="G32" s="13">
        <f>F32*E32</f>
        <v>132.48015287209475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VLOOKUP($B33,IN_04_25!$B:$E,4,)</f>
        <v>2489.4638339864996</v>
      </c>
      <c r="G33" s="13">
        <f>F33*E33</f>
        <v>186.70978754898746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VLOOKUP($B35,IN_04_25!$B:$E,4,)</f>
        <v>7288.4694</v>
      </c>
      <c r="G35" s="13">
        <f>F35*E35</f>
        <v>1822.11735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VLOOKUP($B37,IN_04_25!$B:$E,4,)</f>
        <v>91359.169595681349</v>
      </c>
      <c r="G37" s="17">
        <f>F37*E37</f>
        <v>45.679584797840675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11354.334730518834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VLOOKUP($B43,IN_04_25!$B:$E,4,)</f>
        <v>93168.939276642312</v>
      </c>
      <c r="G43" s="13">
        <f>F43*E43</f>
        <v>4658.4469638321161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VLOOKUP($B44,IN_04_25!$B:$E,4,)</f>
        <v>36871.384799026244</v>
      </c>
      <c r="G44" s="13">
        <f>F44*E44</f>
        <v>921.78461997565614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VLOOKUP($B45,IN_04_25!$B:$E,4,)</f>
        <v>12503.275751970192</v>
      </c>
      <c r="G45" s="13">
        <f>F45*E45</f>
        <v>125.03275751970192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VLOOKUP($B47,IN_04_25!$B:$E,4,)</f>
        <v>7288.4694</v>
      </c>
      <c r="G47" s="13">
        <f>F47*E47</f>
        <v>5466.3520499999995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VLOOKUP($B49,IN_04_25!$B:$E,4,)</f>
        <v>91359.169595681349</v>
      </c>
      <c r="G49" s="17">
        <f>F49*E49</f>
        <v>182.7183391913627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6300.890153087129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VLOOKUP($B53,IN_04_25!$B:$E,4,)</f>
        <v>2745.5156049928137</v>
      </c>
      <c r="G53" s="13">
        <f>F53*E53</f>
        <v>164.73093629956881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VLOOKUP($B54,IN_04_25!$B:$E,4,)</f>
        <v>12503.275751970192</v>
      </c>
      <c r="G54" s="13">
        <f>F54*E54</f>
        <v>2500.6551503940386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VLOOKUP($B56,IN_04_25!$B:$E,4,)</f>
        <v>7288.4694</v>
      </c>
      <c r="G56" s="13">
        <f>F56*E56</f>
        <v>3498.4653119999998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VLOOKUP($B58,IN_04_25!$B:$E,4,)</f>
        <v>91359.169595681349</v>
      </c>
      <c r="G58" s="17">
        <f>F58*E58</f>
        <v>137.03875439352203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10051.243561686044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VLOOKUP($B64,IN_04_25!$B:$E,4,)</f>
        <v>2745.5156049928137</v>
      </c>
      <c r="G64" s="13">
        <f>F64*E64</f>
        <v>164.73093629956881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VLOOKUP($B65,IN_04_25!$B:$E,4,)</f>
        <v>36871.384799026244</v>
      </c>
      <c r="G65" s="13">
        <f>F65*E65</f>
        <v>1401.1126223629972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VLOOKUP($B66,IN_04_25!$B:$E,4,)</f>
        <v>93168.939276642312</v>
      </c>
      <c r="G66" s="13">
        <f>F66*E66</f>
        <v>4658.4469638321161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VLOOKUP($B68,IN_04_25!$B:$E,4,)</f>
        <v>7288.4694</v>
      </c>
      <c r="G68" s="13">
        <f>F68*E68</f>
        <v>3644.2347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VLOOKUP($B70,IN_04_25!$B:$E,4,)</f>
        <v>91359.169595681349</v>
      </c>
      <c r="G70" s="17">
        <f>F70*E70</f>
        <v>182.7183391913627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13234.636541830836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VLOOKUP($B76,IN_04_25!$B:$E,4,)</f>
        <v>17841.940171849656</v>
      </c>
      <c r="G76" s="13">
        <f>F76*E76</f>
        <v>8920.9700859248278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VLOOKUP($B77,IN_04_25!$B:$E,4,)</f>
        <v>2745.5156049928137</v>
      </c>
      <c r="G77" s="13">
        <f>F77*E77</f>
        <v>395.35424711896513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VLOOKUP($B79,IN_04_25!$B:$E,4,)</f>
        <v>7288.4694</v>
      </c>
      <c r="G79" s="13">
        <f>F79*E79</f>
        <v>3644.2347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VLOOKUP($B81,IN_04_25!$B:$E,4,)</f>
        <v>91359.169595681349</v>
      </c>
      <c r="G81" s="17">
        <f>F81*E81</f>
        <v>274.07750878704405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1091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35312.339510209174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VLOOKUP($B9,IN_04_25!$B:$E,4,)</f>
        <v>26689.400104961118</v>
      </c>
      <c r="G9" s="13">
        <f>F9*E9</f>
        <v>28023.870110209176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VLOOKUP($B11,IN_04_25!$B:$E,4,)</f>
        <v>7288.4694</v>
      </c>
      <c r="G11" s="17">
        <f>F11*E11</f>
        <v>7288.4694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1094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5241.774343480567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VLOOKUP($B9,IN_04_25!$B:$E,4,)</f>
        <v>198086.15721913782</v>
      </c>
      <c r="G9" s="13">
        <f>F9*E9</f>
        <v>1624.30648919693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VLOOKUP($B10,IN_04_25!$B:$E,4,)</f>
        <v>2969.9458054835918</v>
      </c>
      <c r="G10" s="13">
        <f>F10*E10</f>
        <v>207.89620638385145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VLOOKUP($B11,IN_04_25!$B:$E,4,)</f>
        <v>14878.720534060651</v>
      </c>
      <c r="G11" s="13">
        <f>F11*E11</f>
        <v>1223.0308278997854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VLOOKUP($B13,IN_04_25!$B:$E,4,)</f>
        <v>7288.4694</v>
      </c>
      <c r="G13" s="17">
        <f>F13*E13</f>
        <v>2186.5408199999997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48975.352718513583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VLOOKUP($B19,IN_04_25!$B:$E,4,)</f>
        <v>531.22933598385418</v>
      </c>
      <c r="G19" s="13">
        <f>F19*E19</f>
        <v>24861.532924044379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VLOOKUP($B20,IN_04_25!$B:$E,4,)</f>
        <v>3942.0626828321333</v>
      </c>
      <c r="G20" s="13">
        <f>F20*E20</f>
        <v>1576.8250731328535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VLOOKUP($B21,IN_04_25!$B:$E,4,)</f>
        <v>22748.72223649947</v>
      </c>
      <c r="G21" s="13">
        <f>F21*E21</f>
        <v>2129.2804013363507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VLOOKUP($B23,IN_04_25!$B:$E,4,)</f>
        <v>7288.4694</v>
      </c>
      <c r="G23" s="17">
        <f>F23*E23</f>
        <v>20407.714319999999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74641.717321048869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VLOOKUP($B29,IN_04_25!$B:$E,4,)</f>
        <v>531.22933598385418</v>
      </c>
      <c r="G29" s="13">
        <f t="shared" ref="G29:G38" si="0">F29*E29</f>
        <v>19480.179750527936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VLOOKUP($B30,IN_04_25!$B:$E,4,)</f>
        <v>19514.255024790127</v>
      </c>
      <c r="G30" s="13">
        <f t="shared" si="0"/>
        <v>2009.9682675533829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VLOOKUP($B31,IN_04_25!$B:$E,4,)</f>
        <v>16767.627375080559</v>
      </c>
      <c r="G31" s="13">
        <f t="shared" si="0"/>
        <v>1475.5512090070893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VLOOKUP($B32,IN_04_25!$B:$E,4,)</f>
        <v>17871.704911503057</v>
      </c>
      <c r="G32" s="13">
        <f t="shared" si="0"/>
        <v>17871.704911503057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VLOOKUP($B33,IN_04_25!$B:$E,4,)</f>
        <v>308.95018491459126</v>
      </c>
      <c r="G33" s="13">
        <f t="shared" si="0"/>
        <v>617.90036982918252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VLOOKUP($B34,IN_04_25!$B:$E,4,)</f>
        <v>198086.15721913782</v>
      </c>
      <c r="G34" s="13">
        <f t="shared" si="0"/>
        <v>1188.5169433148269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VLOOKUP($B35,IN_04_25!$B:$E,4,)</f>
        <v>1399.247751561926</v>
      </c>
      <c r="G35" s="13">
        <f t="shared" si="0"/>
        <v>1399.247751561926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VLOOKUP($B36,IN_04_25!$B:$E,4,)</f>
        <v>1505.5116125329421</v>
      </c>
      <c r="G36" s="13">
        <f t="shared" si="0"/>
        <v>1505.5116125329421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VLOOKUP($B37,IN_04_25!$B:$E,4,)</f>
        <v>38031.963376560489</v>
      </c>
      <c r="G37" s="13">
        <f t="shared" si="0"/>
        <v>494.41552389528636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VLOOKUP($B38,IN_04_25!$B:$E,4,)</f>
        <v>22147.861189298568</v>
      </c>
      <c r="G38" s="13">
        <f t="shared" si="0"/>
        <v>7308.7941924685274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VLOOKUP($B40,IN_04_25!$B:$E,4,)</f>
        <v>7288.4694</v>
      </c>
      <c r="G40" s="13">
        <f>F40*E40</f>
        <v>19678.86738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VLOOKUP($B42,IN_04_25!$B:$E,4,)</f>
        <v>161105.94088547005</v>
      </c>
      <c r="G42" s="17">
        <f>F42*E42</f>
        <v>1611.0594088547005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414328.67464970832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VLOOKUP($B48,IN_04_25!$B:$E,4,)</f>
        <v>113877.21792527733</v>
      </c>
      <c r="G48" s="13">
        <f>F48*E48</f>
        <v>113877.21792527733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VLOOKUP($B49,IN_04_25!$B:$E,4,)</f>
        <v>216459.51075751014</v>
      </c>
      <c r="G49" s="13">
        <f>F49*E49</f>
        <v>259751.41290901217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VLOOKUP($B51,IN_04_25!$B:$E,4,)</f>
        <v>7288.4694</v>
      </c>
      <c r="G51" s="13">
        <f>F51*E51</f>
        <v>34255.80618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VLOOKUP($B53,IN_04_25!$B:$E,4,)</f>
        <v>161105.94088547005</v>
      </c>
      <c r="G53" s="17">
        <f>F53*E53</f>
        <v>6444.2376354188018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7220.0262016808711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VLOOKUP($B57,IN_04_25!$B:$E,4,)</f>
        <v>2005.248560902892</v>
      </c>
      <c r="G57" s="13">
        <f>F57*E57</f>
        <v>1002.624280451446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VLOOKUP($B58,IN_04_25!$B:$E,4,)</f>
        <v>2573.1672212294252</v>
      </c>
      <c r="G58" s="13">
        <f>F58*E58</f>
        <v>2573.1672212294252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VLOOKUP($B60,IN_04_25!$B:$E,4,)</f>
        <v>7288.4694</v>
      </c>
      <c r="G60" s="17">
        <f>F60*E60</f>
        <v>3644.2347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438930.30072803848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VLOOKUP($B66,IN_04_25!$B:$E,4,)</f>
        <v>11837.880992001132</v>
      </c>
      <c r="G66" s="13">
        <f>F66*E66</f>
        <v>402487.95372803847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VLOOKUP($B68,IN_04_25!$B:$E,4,)</f>
        <v>7288.4694</v>
      </c>
      <c r="G68" s="17">
        <f>F68*E68</f>
        <v>36442.347000000002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1380.0537375568135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VLOOKUP($B74,IN_04_25!$B:$E,4,)</f>
        <v>7288.4694</v>
      </c>
      <c r="G74" s="13">
        <f>F74*E74</f>
        <v>466.46204160000002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VLOOKUP($B76,IN_04_25!$B:$E,4,)</f>
        <v>91359.169595681349</v>
      </c>
      <c r="G76" s="17">
        <f>F76*E76</f>
        <v>913.59169595681351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760724.59798158647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VLOOKUP($B82,IN_04_25!$B:$E,4,)</f>
        <v>10844.211940298506</v>
      </c>
      <c r="G82" s="13">
        <f>F82*E82</f>
        <v>20664.730273432833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VLOOKUP($B83,IN_04_25!$B:$E,4,)</f>
        <v>4360.6198807820456</v>
      </c>
      <c r="G83" s="13">
        <f>F83*E83</f>
        <v>156982.31570815365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VLOOKUP($B85,IN_04_25!$B:$E,4,)</f>
        <v>7288.4694</v>
      </c>
      <c r="G85" s="17">
        <f>F85*E85</f>
        <v>583077.55200000003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241889.48757197434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VLOOKUP($B90,IN_04_25!$B:$E,4,)</f>
        <v>531.22933598385418</v>
      </c>
      <c r="G90" s="13">
        <f>F90*E90</f>
        <v>185930.26759434896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VLOOKUP($B91,IN_04_25!$B:$E,4,)</f>
        <v>16767.627375080559</v>
      </c>
      <c r="G91" s="13">
        <f>F91*E91</f>
        <v>10898.957793802365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VLOOKUP($B92,IN_04_25!$B:$E,4,)</f>
        <v>19514.255024790127</v>
      </c>
      <c r="G92" s="13">
        <f>F92*E92</f>
        <v>12684.265766113584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VLOOKUP($B94,IN_04_25!$B:$E,4,)</f>
        <v>7288.4694</v>
      </c>
      <c r="G94" s="13">
        <f>F94*E94</f>
        <v>29153.8776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VLOOKUP($B96,IN_04_25!$B:$E,4,)</f>
        <v>161105.94088547005</v>
      </c>
      <c r="G96" s="17">
        <f>F96*E96</f>
        <v>3222.1188177094009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959652.25200077298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VLOOKUP($B102,IN_04_25!$B:$E,4,)</f>
        <v>237889.56322408642</v>
      </c>
      <c r="G102" s="13">
        <f>F102*E102</f>
        <v>951558.25289634569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VLOOKUP($B104,IN_04_25!$B:$E,4,)</f>
        <v>7288.4694</v>
      </c>
      <c r="G104" s="13">
        <f>F104*E104</f>
        <v>7288.4694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VLOOKUP($B106,IN_04_25!$B:$E,4,)</f>
        <v>161105.94088547005</v>
      </c>
      <c r="G106" s="17">
        <f>F106*E106</f>
        <v>805.52970442735023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651676.55780651525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VLOOKUP($B112,IN_04_25!$B:$E,4,)</f>
        <v>113877.21792527733</v>
      </c>
      <c r="G112" s="13">
        <f>F112*E112</f>
        <v>113877.21792527733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VLOOKUP($B113,IN_04_25!$B:$E,4,)</f>
        <v>414249.41338818264</v>
      </c>
      <c r="G113" s="13">
        <f>F113*E113</f>
        <v>497099.29606581916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VLOOKUP($B115,IN_04_25!$B:$E,4,)</f>
        <v>7288.4694</v>
      </c>
      <c r="G115" s="13">
        <f>F115*E115</f>
        <v>34255.80618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VLOOKUP($B117,IN_04_25!$B:$E,4,)</f>
        <v>161105.94088547005</v>
      </c>
      <c r="G117" s="17">
        <f>F117*E117</f>
        <v>6444.2376354188018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1116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67396.222356128652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VLOOKUP($B9,IN_04_25!$B:$E,4,)</f>
        <v>9151.6021563635131</v>
      </c>
      <c r="G9" s="13">
        <f t="shared" ref="G9:G16" si="0">F9*E9</f>
        <v>36185.434926261332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VLOOKUP($B10,IN_04_25!$B:$E,4,)</f>
        <v>17012.235430009547</v>
      </c>
      <c r="G10" s="13">
        <f t="shared" si="0"/>
        <v>2415.7374310613554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VLOOKUP($B11,IN_04_25!$B:$E,4,)</f>
        <v>431899.90138044272</v>
      </c>
      <c r="G11" s="13">
        <f t="shared" si="0"/>
        <v>4318.9990138044277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VLOOKUP($B12,IN_04_25!$B:$E,4,)</f>
        <v>2365.0533066744938</v>
      </c>
      <c r="G12" s="13">
        <f t="shared" si="0"/>
        <v>5203.1172746838865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VLOOKUP($B13,IN_04_25!$B:$E,4,)</f>
        <v>20932.953182740217</v>
      </c>
      <c r="G13" s="13">
        <f t="shared" si="0"/>
        <v>146.53067227918152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VLOOKUP($B14,IN_04_25!$B:$E,4,)</f>
        <v>531.22933598385418</v>
      </c>
      <c r="G14" s="13">
        <f t="shared" si="0"/>
        <v>578.50874688641716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VLOOKUP($B15,IN_04_25!$B:$E,4,)</f>
        <v>23141.21603312423</v>
      </c>
      <c r="G15" s="13">
        <f t="shared" si="0"/>
        <v>161.98851223186961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VLOOKUP($B16,IN_04_25!$B:$E,4,)</f>
        <v>3942.0626828321333</v>
      </c>
      <c r="G16" s="13">
        <f t="shared" si="0"/>
        <v>212.87138487293521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VLOOKUP($B18,IN_04_25!$B:$E,4,)</f>
        <v>8430.847099999999</v>
      </c>
      <c r="G18" s="13">
        <f>F18*E18</f>
        <v>7528.7464602999989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VLOOKUP($B20,IN_04_25!$B:$E,4,)</f>
        <v>108615.18299742103</v>
      </c>
      <c r="G20" s="17">
        <f>F20*E20</f>
        <v>10644.28793374726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59800.694921987291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VLOOKUP($B26,IN_04_25!$B:$E,4,)</f>
        <v>9151.6021563635131</v>
      </c>
      <c r="G26" s="13">
        <f t="shared" ref="G26:G31" si="1">F26*E26</f>
        <v>36185.434926261332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VLOOKUP($B27,IN_04_25!$B:$E,4,)</f>
        <v>17012.235430009547</v>
      </c>
      <c r="G27" s="13">
        <f t="shared" si="1"/>
        <v>2415.7374310613554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VLOOKUP($B28,IN_04_25!$B:$E,4,)</f>
        <v>431899.90138044272</v>
      </c>
      <c r="G28" s="13">
        <f t="shared" si="1"/>
        <v>2073.1195266261248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VLOOKUP($B29,IN_04_25!$B:$E,4,)</f>
        <v>531.22933598385418</v>
      </c>
      <c r="G29" s="13">
        <f t="shared" si="1"/>
        <v>578.50874688641716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VLOOKUP($B30,IN_04_25!$B:$E,4,)</f>
        <v>23141.21603312423</v>
      </c>
      <c r="G30" s="13">
        <f t="shared" si="1"/>
        <v>161.98851223186961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VLOOKUP($B31,IN_04_25!$B:$E,4,)</f>
        <v>3942.0626828321333</v>
      </c>
      <c r="G31" s="13">
        <f t="shared" si="1"/>
        <v>212.87138487293521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VLOOKUP($B33,IN_04_25!$B:$E,4,)</f>
        <v>8430.847099999999</v>
      </c>
      <c r="G33" s="13">
        <f>F33*E33</f>
        <v>7528.7464602999989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VLOOKUP($B35,IN_04_25!$B:$E,4,)</f>
        <v>108615.18299742103</v>
      </c>
      <c r="G35" s="17">
        <f>F35*E35</f>
        <v>10644.28793374726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19170687.009530265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VLOOKUP($B42,IN_04_25!$B:$E,4,)</f>
        <v>3531848.9228477827</v>
      </c>
      <c r="G42" s="13">
        <f t="shared" ref="G42:G47" si="2">F42*E42</f>
        <v>3531848.9228477827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VLOOKUP($B43,IN_04_25!$B:$E,4,)</f>
        <v>3633724.6535451072</v>
      </c>
      <c r="G43" s="13">
        <f t="shared" si="2"/>
        <v>3633724.6535451072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VLOOKUP($B44,IN_04_25!$B:$E,4,)</f>
        <v>3344758.6344202035</v>
      </c>
      <c r="G44" s="13">
        <f t="shared" si="2"/>
        <v>3344758.6344202035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VLOOKUP($B45,IN_04_25!$B:$E,4,)</f>
        <v>394461.82295377419</v>
      </c>
      <c r="G45" s="13">
        <f t="shared" si="2"/>
        <v>394461.82295377419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VLOOKUP($B46,IN_04_25!$B:$E,4,)</f>
        <v>23839.958585764492</v>
      </c>
      <c r="G46" s="13">
        <f t="shared" si="2"/>
        <v>2860795.0302917389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VLOOKUP($B47,IN_04_25!$B:$E,4,)</f>
        <v>74619.927876852991</v>
      </c>
      <c r="G47" s="13">
        <f t="shared" si="2"/>
        <v>3820540.3072948735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VLOOKUP($B49,IN_04_25!$B:$E,4,)</f>
        <v>8430.847099999999</v>
      </c>
      <c r="G49" s="13">
        <f>F49*E49</f>
        <v>607020.99119999993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VLOOKUP($B51,IN_04_25!$B:$E,4,)</f>
        <v>108615.18299742103</v>
      </c>
      <c r="G51" s="17">
        <f>F51*E51</f>
        <v>977536.64697678923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1123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105448.89325058091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VLOOKUP($B9,IN_04_25!$B:$E,4,)</f>
        <v>32672.452340167205</v>
      </c>
      <c r="G9" s="13">
        <f t="shared" ref="G9:G15" si="0">F9*E9</f>
        <v>50969.025650660842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VLOOKUP($B10,IN_04_25!$B:$E,4,)</f>
        <v>18053.804828210607</v>
      </c>
      <c r="G10" s="13">
        <f t="shared" si="0"/>
        <v>12637.663379747424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VLOOKUP($B11,IN_04_25!$B:$E,4,)</f>
        <v>48841.583681017168</v>
      </c>
      <c r="G11" s="13">
        <f t="shared" si="0"/>
        <v>8107.7028910488507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VLOOKUP($B12,IN_04_25!$B:$E,4,)</f>
        <v>184372.83989482452</v>
      </c>
      <c r="G12" s="13">
        <f t="shared" si="0"/>
        <v>1843.7283989482453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VLOOKUP($B13,IN_04_25!$B:$E,4,)</f>
        <v>531.22933598385418</v>
      </c>
      <c r="G13" s="13">
        <f t="shared" si="0"/>
        <v>4501.1061637911971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VLOOKUP($B14,IN_04_25!$B:$E,4,)</f>
        <v>22748.72223649947</v>
      </c>
      <c r="G14" s="13">
        <f t="shared" si="0"/>
        <v>727.95911156798309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VLOOKUP($B15,IN_04_25!$B:$E,4,)</f>
        <v>3942.0626828321333</v>
      </c>
      <c r="G15" s="13">
        <f t="shared" si="0"/>
        <v>2589.9351826207117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VLOOKUP($B17,IN_04_25!$B:$E,4,)</f>
        <v>8430.847099999999</v>
      </c>
      <c r="G17" s="13">
        <f>F17*E17</f>
        <v>11255.180878499998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VLOOKUP($B19,IN_04_25!$B:$E,4,)</f>
        <v>108615.18299742103</v>
      </c>
      <c r="G19" s="17">
        <f>F19*E19</f>
        <v>12816.591593695681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83607.51685678467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VLOOKUP($B25,IN_04_25!$B:$E,4,)</f>
        <v>32672.452340167205</v>
      </c>
      <c r="G25" s="13">
        <f>F25*E25</f>
        <v>50969.025650660842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VLOOKUP($B26,IN_04_25!$B:$E,4,)</f>
        <v>184372.83989482452</v>
      </c>
      <c r="G26" s="13">
        <f>F26*E26</f>
        <v>1843.7283989482453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VLOOKUP($B27,IN_04_25!$B:$E,4,)</f>
        <v>531.22933598385418</v>
      </c>
      <c r="G27" s="13">
        <f>F27*E27</f>
        <v>4501.1061637911971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VLOOKUP($B28,IN_04_25!$B:$E,4,)</f>
        <v>22748.72223649947</v>
      </c>
      <c r="G28" s="13">
        <f>F28*E28</f>
        <v>727.95911156798309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VLOOKUP($B29,IN_04_25!$B:$E,4,)</f>
        <v>3942.0626828321333</v>
      </c>
      <c r="G29" s="13">
        <f>F29*E29</f>
        <v>2589.9351826207117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VLOOKUP($B31,IN_04_25!$B:$E,4,)</f>
        <v>8430.847099999999</v>
      </c>
      <c r="G31" s="13">
        <f>F31*E31</f>
        <v>10159.170755499999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VLOOKUP($B33,IN_04_25!$B:$E,4,)</f>
        <v>108615.18299742103</v>
      </c>
      <c r="G33" s="17">
        <f>F33*E33</f>
        <v>12816.591593695681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1141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45617.214888292816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VLOOKUP($B9,IN_04_25!$B:$E,4,)</f>
        <v>10005.890534069567</v>
      </c>
      <c r="G9" s="13">
        <f>F9*E9</f>
        <v>18010.602961325221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VLOOKUP($B10,IN_04_25!$B:$E,4,)</f>
        <v>20964.282397914973</v>
      </c>
      <c r="G10" s="13">
        <f>F10*E10</f>
        <v>3354.2851836663958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VLOOKUP($B11,IN_04_25!$B:$E,4,)</f>
        <v>44726.797412255677</v>
      </c>
      <c r="G11" s="13">
        <f>F11*E11</f>
        <v>5054.1281075848919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VLOOKUP($B13,IN_04_25!$B:$E,4,)</f>
        <v>8430.847099999999</v>
      </c>
      <c r="G13" s="13">
        <f>F13*E13</f>
        <v>7250.5285059999987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VLOOKUP($B15,IN_04_25!$B:$E,4,)</f>
        <v>108615.18299742103</v>
      </c>
      <c r="G15" s="17">
        <f>F15*E15</f>
        <v>11947.670129716313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1136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4" t="s">
        <v>1137</v>
      </c>
      <c r="C6" s="344"/>
      <c r="D6" s="344"/>
      <c r="E6" s="344"/>
      <c r="F6" s="344"/>
      <c r="G6" s="344"/>
      <c r="H6" s="344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43511939.859413669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VLOOKUP($B11,IN_04_25!$B:$E,4,)</f>
        <v>574615.15226913255</v>
      </c>
      <c r="G11" s="13">
        <f t="shared" ref="G11:G20" si="0">F11*E11</f>
        <v>1149230.3045382651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VLOOKUP($B12,IN_04_25!$B:$E,4,)</f>
        <v>128486.83975821696</v>
      </c>
      <c r="G12" s="13">
        <f t="shared" si="0"/>
        <v>499942.2934992222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VLOOKUP($B13,IN_04_25!$B:$E,4,)</f>
        <v>48766.769204821052</v>
      </c>
      <c r="G13" s="13">
        <f t="shared" si="0"/>
        <v>5340448.895619954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VLOOKUP($B14,IN_04_25!$B:$E,4,)</f>
        <v>25550175.857479639</v>
      </c>
      <c r="G14" s="13">
        <f t="shared" si="0"/>
        <v>25550175.857479639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VLOOKUP($B15,IN_04_25!$B:$E,4,)</f>
        <v>24514.748215120584</v>
      </c>
      <c r="G15" s="13">
        <f t="shared" si="0"/>
        <v>153021.0583587827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VLOOKUP($B16,IN_04_25!$B:$E,4,)</f>
        <v>1975.0206592632799</v>
      </c>
      <c r="G16" s="13">
        <f t="shared" si="0"/>
        <v>93517.228216116302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VLOOKUP($B17,IN_04_25!$B:$E,4,)</f>
        <v>23141.21603312423</v>
      </c>
      <c r="G17" s="13">
        <f t="shared" si="0"/>
        <v>161988.51223186962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VLOOKUP($B18,IN_04_25!$B:$E,4,)</f>
        <v>19514.255024790127</v>
      </c>
      <c r="G18" s="13">
        <f t="shared" si="0"/>
        <v>214656.80527269139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VLOOKUP($B19,IN_04_25!$B:$E,4,)</f>
        <v>531.22933598385418</v>
      </c>
      <c r="G19" s="13">
        <f t="shared" si="0"/>
        <v>1434319.2071564062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VLOOKUP($B20,IN_04_25!$B:$E,4,)</f>
        <v>2360029.2830924215</v>
      </c>
      <c r="G20" s="13">
        <f t="shared" si="0"/>
        <v>4951341.4359278996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VLOOKUP($B22,IN_04_25!$B:$E,4,)</f>
        <v>8430.847099999999</v>
      </c>
      <c r="G22" s="13">
        <f>F22*E22</f>
        <v>2545272.7394899996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VLOOKUP($B24,IN_04_25!$B:$E,4,)</f>
        <v>108615.18299742103</v>
      </c>
      <c r="G24" s="17">
        <f>F24*E24</f>
        <v>1418025.5216228303</v>
      </c>
      <c r="H24" s="15"/>
    </row>
    <row r="27" spans="1:8" s="2" customFormat="1" ht="18" x14ac:dyDescent="0.25">
      <c r="A27" s="27"/>
      <c r="B27" s="344" t="s">
        <v>1138</v>
      </c>
      <c r="C27" s="344"/>
      <c r="D27" s="344"/>
      <c r="E27" s="344"/>
      <c r="F27" s="344"/>
      <c r="G27" s="344"/>
      <c r="H27" s="344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4987432.9256168799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VLOOKUP($B32,IN_04_25!$B:$E,4,)</f>
        <v>23141.21603312423</v>
      </c>
      <c r="G32" s="13">
        <f t="shared" ref="G32:G40" si="1">F32*E32</f>
        <v>21521.330910805536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VLOOKUP($B33,IN_04_25!$B:$E,4,)</f>
        <v>19514.255024790127</v>
      </c>
      <c r="G33" s="13">
        <f t="shared" si="1"/>
        <v>20880.252876525436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VLOOKUP($B34,IN_04_25!$B:$E,4,)</f>
        <v>531.22933598385418</v>
      </c>
      <c r="G34" s="13">
        <f t="shared" si="1"/>
        <v>85527.923093400517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VLOOKUP($B35,IN_04_25!$B:$E,4,)</f>
        <v>595028.92125172273</v>
      </c>
      <c r="G35" s="13">
        <f t="shared" si="1"/>
        <v>595028.92125172273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VLOOKUP($B36,IN_04_25!$B:$E,4,)</f>
        <v>2360029.2830924215</v>
      </c>
      <c r="G36" s="13">
        <f t="shared" si="1"/>
        <v>2360029.2830924215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VLOOKUP($B37,IN_04_25!$B:$E,4,)</f>
        <v>16751.458043797185</v>
      </c>
      <c r="G37" s="13">
        <f t="shared" si="1"/>
        <v>50254.374131391553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VLOOKUP($B38,IN_04_25!$B:$E,4,)</f>
        <v>70983.88176256427</v>
      </c>
      <c r="G38" s="13">
        <f t="shared" si="1"/>
        <v>665118.97211522714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VLOOKUP($B39,IN_04_25!$B:$E,4,)</f>
        <v>4812.1341905516229</v>
      </c>
      <c r="G39" s="13">
        <f t="shared" si="1"/>
        <v>5052.740900079204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VLOOKUP($B40,IN_04_25!$B:$E,4,)</f>
        <v>136146.60763321869</v>
      </c>
      <c r="G40" s="13">
        <f t="shared" si="1"/>
        <v>186520.85245750964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VLOOKUP($B42,IN_04_25!$B:$E,4,)</f>
        <v>8430.847099999999</v>
      </c>
      <c r="G42" s="13">
        <f>F42*E42</f>
        <v>433025.16875019995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VLOOKUP($B44,IN_04_25!$B:$E,4,)</f>
        <v>108615.18299742103</v>
      </c>
      <c r="G44" s="17">
        <f>F44*E44</f>
        <v>564473.10603759706</v>
      </c>
      <c r="H44" s="15"/>
    </row>
    <row r="47" spans="1:8" s="2" customFormat="1" ht="18" x14ac:dyDescent="0.25">
      <c r="A47" s="27"/>
      <c r="B47" s="344" t="s">
        <v>1139</v>
      </c>
      <c r="C47" s="344"/>
      <c r="D47" s="344"/>
      <c r="E47" s="344"/>
      <c r="F47" s="344"/>
      <c r="G47" s="344"/>
      <c r="H47" s="344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4042605.3387610172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VLOOKUP($B52,IN_04_25!$B:$E,4,)</f>
        <v>23141.21603312423</v>
      </c>
      <c r="G52" s="13">
        <f t="shared" ref="G52:G63" si="2">F52*E52</f>
        <v>36794.533492667528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VLOOKUP($B53,IN_04_25!$B:$E,4,)</f>
        <v>19514.255024790127</v>
      </c>
      <c r="G53" s="13">
        <f t="shared" si="2"/>
        <v>46834.212059496305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VLOOKUP($B54,IN_04_25!$B:$E,4,)</f>
        <v>531.22933598385418</v>
      </c>
      <c r="G54" s="13">
        <f t="shared" si="2"/>
        <v>145556.83805957605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VLOOKUP($B55,IN_04_25!$B:$E,4,)</f>
        <v>2029501.2985329889</v>
      </c>
      <c r="G55" s="13">
        <f t="shared" si="2"/>
        <v>2029501.2985329889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VLOOKUP($B56,IN_04_25!$B:$E,4,)</f>
        <v>70983.88176256427</v>
      </c>
      <c r="G56" s="13">
        <f t="shared" si="2"/>
        <v>102216.78973809254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VLOOKUP($B57,IN_04_25!$B:$E,4,)</f>
        <v>55451.500430916014</v>
      </c>
      <c r="G57" s="13">
        <f t="shared" si="2"/>
        <v>55451.500430916014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VLOOKUP($B58,IN_04_25!$B:$E,4,)</f>
        <v>150166.2130520372</v>
      </c>
      <c r="G58" s="13">
        <f t="shared" si="2"/>
        <v>150166.2130520372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VLOOKUP($B59,IN_04_25!$B:$E,4,)</f>
        <v>55720.932546558288</v>
      </c>
      <c r="G59" s="13">
        <f t="shared" si="2"/>
        <v>55720.932546558288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VLOOKUP($B60,IN_04_25!$B:$E,4,)</f>
        <v>54457.696303634017</v>
      </c>
      <c r="G60" s="13">
        <f t="shared" si="2"/>
        <v>81686.544455451018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VLOOKUP($B61,IN_04_25!$B:$E,4,)</f>
        <v>14796.627863385414</v>
      </c>
      <c r="G61" s="13">
        <f t="shared" si="2"/>
        <v>326872.30613004719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VLOOKUP($B62,IN_04_25!$B:$E,4,)</f>
        <v>441521.22978538682</v>
      </c>
      <c r="G62" s="13">
        <f t="shared" si="2"/>
        <v>441521.22978538682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VLOOKUP($B63,IN_04_25!$B:$E,4,)</f>
        <v>30310.209410014468</v>
      </c>
      <c r="G63" s="13">
        <f t="shared" si="2"/>
        <v>31825.719880515193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VLOOKUP($B65,IN_04_25!$B:$E,4,)</f>
        <v>8430.847099999999</v>
      </c>
      <c r="G65" s="13">
        <f>F65*E65</f>
        <v>255623.28407199998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VLOOKUP($B67,IN_04_25!$B:$E,4,)</f>
        <v>108615.18299742103</v>
      </c>
      <c r="G67" s="17">
        <f>F67*E67</f>
        <v>282833.93652528437</v>
      </c>
      <c r="H67" s="15"/>
    </row>
    <row r="70" spans="1:8" s="2" customFormat="1" ht="18" x14ac:dyDescent="0.25">
      <c r="A70" s="27"/>
      <c r="B70" s="344" t="s">
        <v>1140</v>
      </c>
      <c r="C70" s="344"/>
      <c r="D70" s="344"/>
      <c r="E70" s="344"/>
      <c r="F70" s="344"/>
      <c r="G70" s="344"/>
      <c r="H70" s="344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20179887.130562127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VLOOKUP($B75,IN_04_25!$B:$E,4,)</f>
        <v>2361364.7598904138</v>
      </c>
      <c r="G75" s="13">
        <f>F75*E75</f>
        <v>3327162.9466855931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VLOOKUP($B76,IN_04_25!$B:$E,4,)</f>
        <v>266824.58396161423</v>
      </c>
      <c r="G76" s="13">
        <f>F76*E76</f>
        <v>591550.1026428988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VLOOKUP($B77,IN_04_25!$B:$E,4,)</f>
        <v>27693.202532759253</v>
      </c>
      <c r="G77" s="13">
        <f>F77*E77</f>
        <v>15281386.089601882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VLOOKUP($B79,IN_04_25!$B:$E,4,)</f>
        <v>8430.847099999999</v>
      </c>
      <c r="G79" s="13">
        <f>F79*E79</f>
        <v>817842.75378259993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VLOOKUP($B81,IN_04_25!$B:$E,4,)</f>
        <v>108615.18299742103</v>
      </c>
      <c r="G81" s="17">
        <f>F81*E81</f>
        <v>161945.23784915477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</row>
    <row r="3" spans="1:8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8" s="1" customFormat="1" ht="26.25" customHeight="1" x14ac:dyDescent="0.25">
      <c r="A4" s="26"/>
      <c r="B4" s="342" t="s">
        <v>1144</v>
      </c>
      <c r="C4" s="342"/>
      <c r="D4" s="342"/>
      <c r="E4" s="342"/>
      <c r="F4" s="342"/>
      <c r="G4" s="342"/>
      <c r="H4" s="342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41897.447326542955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VLOOKUP($B9,IN_04_25!$B:$E,4,)</f>
        <v>3942.0626828321333</v>
      </c>
      <c r="G9" s="13">
        <f>F9*E9</f>
        <v>5518.8877559649864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VLOOKUP($B10,IN_04_25!$B:$E,4,)</f>
        <v>531.22933598385418</v>
      </c>
      <c r="G10" s="13">
        <f>F10*E10</f>
        <v>19522.678097406642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VLOOKUP($B11,IN_04_25!$B:$E,4,)</f>
        <v>19514.255024790127</v>
      </c>
      <c r="G11" s="13">
        <f>F11*E11</f>
        <v>1444.0548718344694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VLOOKUP($B12,IN_04_25!$B:$E,4,)</f>
        <v>16767.627375080559</v>
      </c>
      <c r="G12" s="13">
        <f>F12*E12</f>
        <v>1056.3605246300754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VLOOKUP($B14,IN_04_25!$B:$E,4,)</f>
        <v>7288.4694</v>
      </c>
      <c r="G14" s="13">
        <f>F14*E14</f>
        <v>8017.3163400000003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VLOOKUP($B16,IN_04_25!$B:$E,4,)</f>
        <v>91359.169595681349</v>
      </c>
      <c r="G16" s="13">
        <f>F16*E16</f>
        <v>1827.183391913627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VLOOKUP($B17,IN_04_25!$B:$E,4,)</f>
        <v>161105.94088547005</v>
      </c>
      <c r="G17" s="17">
        <f>F17*E17</f>
        <v>4510.9663447931616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37848.56627543045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VLOOKUP($B23,IN_04_25!$B:$E,4,)</f>
        <v>12084.712124908165</v>
      </c>
      <c r="G23" s="13">
        <f>F23*E23</f>
        <v>13293.183337398983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VLOOKUP($B24,IN_04_25!$B:$E,4,)</f>
        <v>23141.21603312423</v>
      </c>
      <c r="G24" s="13">
        <f>F24*E24</f>
        <v>1041.3547214905902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VLOOKUP($B25,IN_04_25!$B:$E,4,)</f>
        <v>17693.017920998303</v>
      </c>
      <c r="G25" s="13">
        <f>F25*E25</f>
        <v>619.25562723494068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VLOOKUP($B27,IN_04_25!$B:$E,4,)</f>
        <v>7288.4694</v>
      </c>
      <c r="G27" s="13">
        <f>F27*E27</f>
        <v>5867.2178669999994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VLOOKUP($B29,IN_04_25!$B:$E,4,)</f>
        <v>157586.1832539356</v>
      </c>
      <c r="G29" s="13">
        <f>F29*E29</f>
        <v>2066.6766758292429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VLOOKUP($B30,IN_04_25!$B:$E,4,)</f>
        <v>108615.18299742103</v>
      </c>
      <c r="G30" s="13">
        <f>F30*E30</f>
        <v>6995.595653850386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VLOOKUP($B31,IN_04_25!$B:$E,4,)</f>
        <v>91359.169595681349</v>
      </c>
      <c r="G31" s="13">
        <f>F31*E31</f>
        <v>5857.5595378463249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VLOOKUP($B32,IN_04_25!$B:$E,4,)</f>
        <v>62950.138027185341</v>
      </c>
      <c r="G32" s="13">
        <f>F32*E32</f>
        <v>715.48936211320745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VLOOKUP($B33,IN_04_25!$B:$E,4,)</f>
        <v>122491.3956380766</v>
      </c>
      <c r="G33" s="17">
        <f>F33*E33</f>
        <v>1392.233492666777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56719.241378922256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VLOOKUP($B39,IN_04_25!$B:$E,4,)</f>
        <v>531.22933598385418</v>
      </c>
      <c r="G39" s="13">
        <f>F39*E39</f>
        <v>27889.540139152345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VLOOKUP($B40,IN_04_25!$B:$E,4,)</f>
        <v>19514.255024790127</v>
      </c>
      <c r="G40" s="13">
        <f>F40*E40</f>
        <v>2048.9967776029634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VLOOKUP($B41,IN_04_25!$B:$E,4,)</f>
        <v>16767.627375080559</v>
      </c>
      <c r="G41" s="13">
        <f>F41*E41</f>
        <v>1509.0864637572504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VLOOKUP($B42,IN_04_25!$B:$E,4,)</f>
        <v>3942.0626828321333</v>
      </c>
      <c r="G42" s="13">
        <f>F42*E42</f>
        <v>3547.8564145489199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VLOOKUP($B43,IN_04_25!$B:$E,4,)</f>
        <v>5445.8933513440907</v>
      </c>
      <c r="G43" s="13">
        <f>F43*E43</f>
        <v>5228.0576172903266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VLOOKUP($B45,IN_04_25!$B:$E,4,)</f>
        <v>7288.4694</v>
      </c>
      <c r="G45" s="13">
        <f>F45*E45</f>
        <v>4810.3898040000004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VLOOKUP($B47,IN_04_25!$B:$E,4,)</f>
        <v>157586.1832539356</v>
      </c>
      <c r="G47" s="13">
        <f>F47*E47</f>
        <v>1418.2756492854203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VLOOKUP($B48,IN_04_25!$B:$E,4,)</f>
        <v>108615.18299742103</v>
      </c>
      <c r="G48" s="13">
        <f>F48*E48</f>
        <v>4800.7910884860094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VLOOKUP($B49,IN_04_25!$B:$E,4,)</f>
        <v>91359.169595681349</v>
      </c>
      <c r="G49" s="13">
        <f>F49*E49</f>
        <v>4019.803462209979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VLOOKUP($B50,IN_04_25!$B:$E,4,)</f>
        <v>62950.138027185341</v>
      </c>
      <c r="G50" s="13">
        <f>F50*E50</f>
        <v>491.01107661204571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VLOOKUP($B51,IN_04_25!$B:$E,4,)</f>
        <v>122491.3956380766</v>
      </c>
      <c r="G51" s="17">
        <f>F51*E51</f>
        <v>955.43288597699757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9698.4154922087982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VLOOKUP($B56,IN_04_25!$B:$E,4,)</f>
        <v>22748.72223649947</v>
      </c>
      <c r="G56" s="13">
        <f>F56*E56</f>
        <v>2957.3338907449311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VLOOKUP($B58,IN_04_25!$B:$E,4,)</f>
        <v>7288.4694</v>
      </c>
      <c r="G58" s="13">
        <f>F58*E58</f>
        <v>3839.2012564499996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VLOOKUP($B60,IN_04_25!$B:$E,4,)</f>
        <v>157586.1832539356</v>
      </c>
      <c r="G60" s="13">
        <f>F60*E60</f>
        <v>983.33778350455816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VLOOKUP($B61,IN_04_25!$B:$E,4,)</f>
        <v>91359.169595681349</v>
      </c>
      <c r="G61" s="17">
        <f>F61*E61</f>
        <v>1918.5425615093084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</row>
    <row r="3" spans="1:13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</row>
    <row r="4" spans="1:13" s="1" customFormat="1" ht="26.25" customHeight="1" x14ac:dyDescent="0.25">
      <c r="A4" s="26"/>
      <c r="B4" s="342" t="s">
        <v>1165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VLOOKUP($B8,IN_04_25!$B:$E,4,)</f>
        <v>1143.513157894736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41" activePane="bottomLeft" state="frozen"/>
      <selection pane="bottomLeft" activeCell="N46" sqref="N46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8" t="str">
        <f>'PT ORGANISMOS'!A2</f>
        <v>Precios de ABRIL 2025</v>
      </c>
      <c r="B2" s="308"/>
      <c r="C2" s="308"/>
      <c r="D2" s="308"/>
      <c r="E2" s="308"/>
      <c r="F2" s="308"/>
      <c r="G2" s="213"/>
      <c r="H2" s="224"/>
      <c r="I2" s="224"/>
    </row>
    <row r="3" spans="1:10" ht="30" customHeight="1" thickBot="1" x14ac:dyDescent="0.3">
      <c r="A3" s="309" t="s">
        <v>1168</v>
      </c>
      <c r="B3" s="309"/>
      <c r="C3" s="309"/>
      <c r="D3" s="309"/>
      <c r="E3" s="309"/>
      <c r="F3" s="309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22885.793916000002</v>
      </c>
      <c r="G5" s="263"/>
      <c r="H5" s="216">
        <f>'Mov. Tierra'!G10</f>
        <v>22885.793916000002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29008.108211999999</v>
      </c>
      <c r="G6" s="264"/>
      <c r="H6" s="217">
        <f>'Mov. Tierra'!G18</f>
        <v>29008.108211999999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48395.436815999994</v>
      </c>
      <c r="G7" s="265"/>
      <c r="H7" s="218">
        <f>'Mov. Tierra'!G26</f>
        <v>48395.436815999994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30835.291603913625</v>
      </c>
      <c r="G8" s="264"/>
      <c r="H8" s="217">
        <f>'Mov. Tierra'!G34</f>
        <v>29008.108211999999</v>
      </c>
      <c r="I8" s="217">
        <f>'Mov. Tierra'!G36</f>
        <v>1827.183391913627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18831.765747856261</v>
      </c>
      <c r="G9" s="265"/>
      <c r="H9" s="218">
        <f>'Mov. Tierra'!G43</f>
        <v>14576.9388</v>
      </c>
      <c r="I9" s="218">
        <f>'Mov. Tierra'!G45</f>
        <v>4254.8269478562606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17497.392601913627</v>
      </c>
      <c r="G10" s="264"/>
      <c r="H10" s="217">
        <f>'Mov. Tierra'!G52</f>
        <v>15670.209209999999</v>
      </c>
      <c r="I10" s="217">
        <f>'Mov. Tierra'!G54</f>
        <v>1827.183391913627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4392.8799174488477</v>
      </c>
      <c r="G11" s="265"/>
      <c r="H11" s="218">
        <f>'Mov. Tierra'!G61</f>
        <v>1195.3089816000002</v>
      </c>
      <c r="I11" s="218">
        <f>'Mov. Tierra'!G63</f>
        <v>3197.5709358488475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1519.9563631774881</v>
      </c>
      <c r="G12" s="264"/>
      <c r="H12" s="217">
        <f>'Mov. Tierra'!G70</f>
        <v>364.42347000000001</v>
      </c>
      <c r="I12" s="217">
        <f>'Mov. Tierra'!G72+'Mov. Tierra'!G73</f>
        <v>1155.5328931774882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9574.8148078440827</v>
      </c>
      <c r="G13" s="265">
        <f>Fundaciones!G9+Fundaciones!G10+Fundaciones!G11</f>
        <v>6498.3211069586123</v>
      </c>
      <c r="H13" s="218">
        <f>Fundaciones!G13</f>
        <v>2915.3877600000001</v>
      </c>
      <c r="I13" s="218">
        <f>Fundaciones!G15</f>
        <v>161.10594088547006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545787.93594393856</v>
      </c>
      <c r="G14" s="264">
        <f>Fundaciones!G21+Fundaciones!G22+Fundaciones!G23+Fundaciones!G24</f>
        <v>388242.33343523776</v>
      </c>
      <c r="H14" s="217">
        <f>Fundaciones!G26</f>
        <v>148684.77575999999</v>
      </c>
      <c r="I14" s="217">
        <f>Fundaciones!G28</f>
        <v>8860.8267487008525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681826.87019158818</v>
      </c>
      <c r="G15" s="265">
        <f>Fundaciones!G34+Fundaciones!G35+Fundaciones!G36+Fundaciones!G37</f>
        <v>468888.90024288738</v>
      </c>
      <c r="H15" s="218">
        <f>Fundaciones!G39</f>
        <v>204077.14319999999</v>
      </c>
      <c r="I15" s="218">
        <f>Fundaciones!G41</f>
        <v>8860.8267487008525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685289.27914741368</v>
      </c>
      <c r="G16" s="264">
        <f>Fundaciones!G47+Fundaciones!G48+Fundaciones!G49+Fundaciones!G50</f>
        <v>498225.37556871289</v>
      </c>
      <c r="H16" s="217">
        <f>Fundaciones!G52</f>
        <v>178203.07683000001</v>
      </c>
      <c r="I16" s="217">
        <f>Fundaciones!G54</f>
        <v>8860.8267487008525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1168710.2722926419</v>
      </c>
      <c r="G17" s="265">
        <f>'Estruc. Resistente'!G9+'Estruc. Resistente'!G10+'Estruc. Resistente'!G11+'Estruc. Resistente'!G12+'Estruc. Resistente'!G13</f>
        <v>880048.90334836859</v>
      </c>
      <c r="H17" s="218">
        <f>'Estruc. Resistente'!G15</f>
        <v>280606.07189999998</v>
      </c>
      <c r="I17" s="218">
        <f>'Estruc. Resistente'!G17</f>
        <v>8055.2970442735023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1096526.6826173279</v>
      </c>
      <c r="G18" s="264">
        <f>'Estruc. Resistente'!G23+'Estruc. Resistente'!G24+'Estruc. Resistente'!G25+'Estruc. Resistente'!G26+'Estruc. Resistente'!G27</f>
        <v>816975.90042305447</v>
      </c>
      <c r="H18" s="217">
        <f>'Estruc. Resistente'!G29</f>
        <v>271495.48515000002</v>
      </c>
      <c r="I18" s="217">
        <f>'Estruc. Resistente'!G31</f>
        <v>8055.2970442735023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1019750.144992657</v>
      </c>
      <c r="G19" s="265">
        <f>'Estruc. Resistente'!G37+'Estruc. Resistente'!G38+'Estruc. Resistente'!G39+'Estruc. Resistente'!G40+'Estruc. Resistente'!G41</f>
        <v>737648.39850838354</v>
      </c>
      <c r="H19" s="218">
        <f>'Estruc. Resistente'!G43</f>
        <v>274046.44944</v>
      </c>
      <c r="I19" s="218">
        <f>'Estruc. Resistente'!G45</f>
        <v>8055.2970442735023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1073987.5281633574</v>
      </c>
      <c r="G20" s="264">
        <f>'Estruc. Resistente'!G51+'Estruc. Resistente'!G52+'Estruc. Resistente'!G53+'Estruc. Resistente'!G54+'Estruc. Resistente'!G55</f>
        <v>761274.21019908402</v>
      </c>
      <c r="H20" s="217">
        <f>'Estruc. Resistente'!G57</f>
        <v>304658.02091999998</v>
      </c>
      <c r="I20" s="217">
        <f>'Estruc. Resistente'!G59</f>
        <v>8055.2970442735023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777973.15466092003</v>
      </c>
      <c r="G21" s="265">
        <f>'Estruc. Resistente'!G65+'Estruc. Resistente'!G66+'Estruc. Resistente'!G67+'Estruc. Resistente'!G68+'Estruc. Resistente'!G69</f>
        <v>549806.08173664659</v>
      </c>
      <c r="H21" s="218">
        <f>'Estruc. Resistente'!G71</f>
        <v>220111.77588</v>
      </c>
      <c r="I21" s="218">
        <f>'Estruc. Resistente'!G73</f>
        <v>8055.2970442735023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81670.541097616646</v>
      </c>
      <c r="G22" s="264">
        <f>'Estruc. Resistente'!G79+'Estruc. Resistente'!G80+'Estruc. Resistente'!G81+'Estruc. Resistente'!G82+'Estruc. Resistente'!G83+'Estruc. Resistente'!G84+'Estruc. Resistente'!G85</f>
        <v>48212.668481189292</v>
      </c>
      <c r="H22" s="217">
        <f>'Estruc. Resistente'!G87</f>
        <v>32652.342912000004</v>
      </c>
      <c r="I22" s="217">
        <f>'Estruc. Resistente'!G89</f>
        <v>805.52970442735023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831308.80128789251</v>
      </c>
      <c r="G23" s="265">
        <f>'Estruc. Resistente'!G95+'Estruc. Resistente'!G96+'Estruc. Resistente'!G97+'Estruc. Resistente'!G98+'Estruc. Resistente'!G99+'Estruc. Resistente'!G100</f>
        <v>604599.42224361899</v>
      </c>
      <c r="H23" s="218">
        <f>'Estruc. Resistente'!G102</f>
        <v>218654.08199999999</v>
      </c>
      <c r="I23" s="218">
        <f>'Estruc. Resistente'!G104</f>
        <v>8055.2970442735023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961331.99879771029</v>
      </c>
      <c r="G24" s="264">
        <f>'Estruc. Resistente'!G110+'Estruc. Resistente'!G111+'Estruc. Resistente'!G112+'Estruc. Resistente'!G113+'Estruc. Resistente'!G114</f>
        <v>733164.92587343685</v>
      </c>
      <c r="H24" s="217">
        <f>'Estruc. Resistente'!G116</f>
        <v>220111.77588</v>
      </c>
      <c r="I24" s="217">
        <f>'Estruc. Resistente'!G118</f>
        <v>8055.2970442735023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1084567.4068720392</v>
      </c>
      <c r="G25" s="265">
        <f>'Estruc. Resistente'!G124+'Estruc. Resistente'!G125+'Estruc. Resistente'!G126+'Estruc. Resistente'!G127+'Estruc. Resistente'!G128</f>
        <v>802465.66038776562</v>
      </c>
      <c r="H25" s="218">
        <f>'Estruc. Resistente'!G130</f>
        <v>274046.44944</v>
      </c>
      <c r="I25" s="218">
        <f>'Estruc. Resistente'!G132</f>
        <v>8055.2970442735023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1368098.7693195785</v>
      </c>
      <c r="G26" s="264">
        <f>'Estruc. Resistente'!G138+'Estruc. Resistente'!G139+'Estruc. Resistente'!G140+'Estruc. Resistente'!G141+'Estruc. Resistente'!G142</f>
        <v>1088547.987125305</v>
      </c>
      <c r="H26" s="217">
        <f>'Estruc. Resistente'!G144</f>
        <v>271495.48515000002</v>
      </c>
      <c r="I26" s="217">
        <f>'Estruc. Resistente'!G146</f>
        <v>8055.2970442735023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30485.173729439794</v>
      </c>
      <c r="G27" s="265">
        <f>'Cerramientos Ext. e Int.'!G9+'Cerramientos Ext. e Int.'!G10+'Cerramientos Ext. e Int.'!G11+'Cerramientos Ext. e Int.'!G12</f>
        <v>17748.010955934493</v>
      </c>
      <c r="H27" s="218">
        <f>'Cerramientos Ext. e Int.'!G14</f>
        <v>12463.282674</v>
      </c>
      <c r="I27" s="218">
        <f>'Cerramientos Ext. e Int.'!G16</f>
        <v>273.88009950529909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217733.41279664746</v>
      </c>
      <c r="G28" s="264">
        <f>'Cerramientos Ext. e Int.'!G22+'Cerramientos Ext. e Int.'!G23+'Cerramientos Ext. e Int.'!G24+'Cerramientos Ext. e Int.'!G25</f>
        <v>134097.10143763685</v>
      </c>
      <c r="H28" s="217">
        <f>'Cerramientos Ext. e Int.'!G27</f>
        <v>83088.551160000003</v>
      </c>
      <c r="I28" s="217">
        <f>'Cerramientos Ext. e Int.'!G29</f>
        <v>547.76019901059817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236450.11626457481</v>
      </c>
      <c r="G29" s="265">
        <f>'Cerramientos Ext. e Int.'!G35+'Cerramientos Ext. e Int.'!G36+'Cerramientos Ext. e Int.'!G37+'Cerramientos Ext. e Int.'!G38</f>
        <v>136487.63344956422</v>
      </c>
      <c r="H29" s="218">
        <f>'Cerramientos Ext. e Int.'!G40</f>
        <v>99414.722615999999</v>
      </c>
      <c r="I29" s="218">
        <f>'Cerramientos Ext. e Int.'!G42</f>
        <v>547.76019901059817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22289.676207484052</v>
      </c>
      <c r="G30" s="264">
        <f>'Cerramientos Ext. e Int.'!G48+'Cerramientos Ext. e Int.'!G49+'Cerramientos Ext. e Int.'!G50+'Cerramientos Ext. e Int.'!G51+'Cerramientos Ext. e Int.'!G52</f>
        <v>14111.25392659858</v>
      </c>
      <c r="H30" s="217">
        <f>'Cerramientos Ext. e Int.'!G54</f>
        <v>8017.3163400000003</v>
      </c>
      <c r="I30" s="217">
        <f>'Cerramientos Ext. e Int.'!G56</f>
        <v>161.10594088547006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27017.017009783009</v>
      </c>
      <c r="G31" s="265">
        <f>'Cerramientos Ext. e Int.'!G62+'Cerramientos Ext. e Int.'!G63+'Cerramientos Ext. e Int.'!G64+'Cerramientos Ext. e Int.'!G65</f>
        <v>16935.924408454801</v>
      </c>
      <c r="H31" s="218">
        <f>'Cerramientos Ext. e Int.'!G67</f>
        <v>9839.4336899999998</v>
      </c>
      <c r="I31" s="218">
        <f>'Cerramientos Ext. e Int.'!G69</f>
        <v>241.65891132820508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34160.00034487238</v>
      </c>
      <c r="G32" s="264">
        <f>'Cerramientos Ext. e Int.'!G75+'Cerramientos Ext. e Int.'!G76+'Cerramientos Ext. e Int.'!G77+'Cerramientos Ext. e Int.'!G78</f>
        <v>22905.08436310144</v>
      </c>
      <c r="H32" s="217">
        <f>'Cerramientos Ext. e Int.'!G80</f>
        <v>10932.704099999999</v>
      </c>
      <c r="I32" s="217">
        <f>'Cerramientos Ext. e Int.'!G82</f>
        <v>322.21188177094012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32273.768290326792</v>
      </c>
      <c r="G33" s="265">
        <f>'Cerramientos Ext. e Int.'!G88+'Cerramientos Ext. e Int.'!G89+'Cerramientos Ext. e Int.'!G90+'Cerramientos Ext. e Int.'!G91</f>
        <v>21018.852308555852</v>
      </c>
      <c r="H33" s="218">
        <f>'Cerramientos Ext. e Int.'!G93</f>
        <v>10932.704099999999</v>
      </c>
      <c r="I33" s="218">
        <f>'Cerramientos Ext. e Int.'!G95</f>
        <v>322.21188177094012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39793.197909396949</v>
      </c>
      <c r="G34" s="264">
        <f>'Cerramientos Ext. e Int.'!G101+'Cerramientos Ext. e Int.'!G102+'Cerramientos Ext. e Int.'!G103+'Cerramientos Ext. e Int.'!G104</f>
        <v>25110.595592780883</v>
      </c>
      <c r="H34" s="217">
        <f>'Cerramientos Ext. e Int.'!G106</f>
        <v>10203.85716</v>
      </c>
      <c r="I34" s="217">
        <f>'Cerramientos Ext. e Int.'!G108</f>
        <v>4478.7451566160671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270589.79435447452</v>
      </c>
      <c r="G35" s="265">
        <f>'Cerramientos Ext. e Int.'!G114+'Cerramientos Ext. e Int.'!G115+'Cerramientos Ext. e Int.'!G116+'Cerramientos Ext. e Int.'!G117+'Cerramientos Ext. e Int.'!G118</f>
        <v>156050.37273946393</v>
      </c>
      <c r="H35" s="218">
        <f>'Cerramientos Ext. e Int.'!G120</f>
        <v>113991.661416</v>
      </c>
      <c r="I35" s="218">
        <f>'Cerramientos Ext. e Int.'!G122</f>
        <v>547.76019901059817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278177.01594949933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163637.59433448871</v>
      </c>
      <c r="H36" s="217">
        <f>'Cerramientos Ext. e Int.'!G136</f>
        <v>113991.661416</v>
      </c>
      <c r="I36" s="217">
        <f>'Cerramientos Ext. e Int.'!G138</f>
        <v>547.76019901059817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11797.657192351884</v>
      </c>
      <c r="G37" s="265">
        <f>Aislaciones!G9+Aislaciones!G10+Aislaciones!G11+Aislaciones!G12+Aislaciones!G13</f>
        <v>7085.8030788881597</v>
      </c>
      <c r="H37" s="218">
        <f>Aislaciones!G15</f>
        <v>4154.4275579999994</v>
      </c>
      <c r="I37" s="218">
        <f>Aislaciones!G17</f>
        <v>557.42655546372634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21473.66970092772</v>
      </c>
      <c r="G38" s="264">
        <f>Revoques!G9+Revoques!G10+Revoques!G11+Revoques!G12</f>
        <v>4226.8722582713126</v>
      </c>
      <c r="H38" s="217">
        <f>Revoques!G14</f>
        <v>16763.479619999998</v>
      </c>
      <c r="I38" s="217">
        <f>Revoques!G16</f>
        <v>483.31782265641016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11632.400653998471</v>
      </c>
      <c r="G39" s="265">
        <f>Revoques!G22+Revoques!G23+Revoques!G24</f>
        <v>2247.9338044931719</v>
      </c>
      <c r="H39" s="218">
        <f>Revoques!G26</f>
        <v>9110.5867500000004</v>
      </c>
      <c r="I39" s="218">
        <f>Revoques!G28</f>
        <v>273.88009950529909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11919.745407926777</v>
      </c>
      <c r="G40" s="264">
        <f>Revoques!G34+Revoques!G35+Revoques!G36+Revoques!G37</f>
        <v>3644.6595625100235</v>
      </c>
      <c r="H40" s="217">
        <f>Revoques!G39</f>
        <v>8017.3163400000003</v>
      </c>
      <c r="I40" s="217">
        <f>Revoques!G41</f>
        <v>257.76950541675211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30800.594185667829</v>
      </c>
      <c r="G41" s="265">
        <f>Revoques!G47+Revoques!G48+Revoques!G49+Revoques!G50</f>
        <v>21206.689613011418</v>
      </c>
      <c r="H41" s="218">
        <f>Revoques!G52</f>
        <v>9110.5867500000004</v>
      </c>
      <c r="I41" s="218">
        <f>Revoques!G54</f>
        <v>483.31782265641016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13426.885712229712</v>
      </c>
      <c r="G42" s="264">
        <f>Solados!G9+Solados!G10+Solados!G11</f>
        <v>7680.5333686878321</v>
      </c>
      <c r="H42" s="217">
        <f>Solados!G13</f>
        <v>5101.9285799999998</v>
      </c>
      <c r="I42" s="217">
        <f>Solados!G15</f>
        <v>644.42376354188025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6329.0233775403485</v>
      </c>
      <c r="G43" s="265">
        <f>Solados!G21+Solados!G22+Solados!G23</f>
        <v>2930.3177948839375</v>
      </c>
      <c r="H43" s="218">
        <f>Solados!G25</f>
        <v>2915.3877600000001</v>
      </c>
      <c r="I43" s="218">
        <f>Solados!G27</f>
        <v>483.31782265641016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42171.402952865727</v>
      </c>
      <c r="G44" s="264">
        <f>Solados!G33+Solados!G34+Solados!G35+Solados!G36</f>
        <v>21114.764893281448</v>
      </c>
      <c r="H44" s="217">
        <f>Solados!G38</f>
        <v>18221.173500000001</v>
      </c>
      <c r="I44" s="217">
        <f>Solados!G40</f>
        <v>2835.464559584273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27790.887727184032</v>
      </c>
      <c r="G45" s="265">
        <f>Solados!G46+Solados!G47+Solados!G48+Solados!G49</f>
        <v>13190.11623823538</v>
      </c>
      <c r="H45" s="218">
        <f>Solados!G51</f>
        <v>12390.39798</v>
      </c>
      <c r="I45" s="218">
        <f>Solados!G53</f>
        <v>2210.373508948649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15708.549907142113</v>
      </c>
      <c r="G46" s="264">
        <f>Solados!G57+Solados!G58+Solados!G59</f>
        <v>7073.234841339583</v>
      </c>
      <c r="H46" s="217">
        <f>Solados!G61</f>
        <v>7288.4694</v>
      </c>
      <c r="I46" s="217">
        <f>Solados!G63</f>
        <v>1346.8456658025295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28191.902284045897</v>
      </c>
      <c r="G47" s="265">
        <f>Solados!G69+Solados!G70+Solados!G71+Solados!G72+Solados!G73</f>
        <v>14428.233600504016</v>
      </c>
      <c r="H47" s="218">
        <f>Solados!G75</f>
        <v>13119.244920000001</v>
      </c>
      <c r="I47" s="218">
        <f>Solados!G77</f>
        <v>644.42376354188025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17998.995954304759</v>
      </c>
      <c r="G48" s="264">
        <f>Solados!G83+Solados!G84</f>
        <v>8471.4688610102294</v>
      </c>
      <c r="H48" s="217">
        <f>Solados!G86</f>
        <v>8746.1632799999988</v>
      </c>
      <c r="I48" s="217">
        <f>Solados!G88</f>
        <v>781.36381329452979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24939.793337194467</v>
      </c>
      <c r="G49" s="265">
        <f>Solados!G94+Solados!G95</f>
        <v>15388.100352767118</v>
      </c>
      <c r="H49" s="218">
        <f>Solados!G97</f>
        <v>8746.1632799999988</v>
      </c>
      <c r="I49" s="218">
        <f>Solados!G99</f>
        <v>805.52970442735023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50784.035801862163</v>
      </c>
      <c r="G50" s="264">
        <f>Solados!G105+Solados!G106+Solados!G107</f>
        <v>39206.907938320277</v>
      </c>
      <c r="H50" s="217">
        <f>Solados!G109</f>
        <v>10932.704099999999</v>
      </c>
      <c r="I50" s="217">
        <f>Solados!G111</f>
        <v>644.42376354188025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118568.34660109167</v>
      </c>
      <c r="G51" s="265">
        <f>Techos!G9+Techos!G10+Techos!G11+Techos!G12+Techos!G13+Techos!G14</f>
        <v>81669.203753113252</v>
      </c>
      <c r="H51" s="218">
        <f>Techos!G16</f>
        <v>36442.347000000002</v>
      </c>
      <c r="I51" s="218">
        <f>Techos!G18</f>
        <v>456.79584797840675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77832.913702354592</v>
      </c>
      <c r="G52" s="264">
        <f>Techos!G24+Techos!G25+Techos!G26+Techos!G27+Techos!G28+Techos!G29+Techos!G30</f>
        <v>63800.077086397781</v>
      </c>
      <c r="H52" s="217">
        <f>Techos!G32</f>
        <v>13119.244920000001</v>
      </c>
      <c r="I52" s="217">
        <f>Techos!G34</f>
        <v>913.59169595681351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63708.329259182523</v>
      </c>
      <c r="G53" s="265">
        <f>(Techos!G40+Techos!G41)</f>
        <v>40929.329363225712</v>
      </c>
      <c r="H53" s="218">
        <f>Techos!G43</f>
        <v>21865.408199999998</v>
      </c>
      <c r="I53" s="218">
        <f>Techos!G45</f>
        <v>913.59169595681351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64329.308031828979</v>
      </c>
      <c r="G54" s="264">
        <f>Techos!G51+Techos!G52</f>
        <v>41550.308135872168</v>
      </c>
      <c r="H54" s="217">
        <f>Techos!G54</f>
        <v>21865.408199999998</v>
      </c>
      <c r="I54" s="217">
        <f>Techos!G56</f>
        <v>913.59169595681351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53763.668883605525</v>
      </c>
      <c r="G55" s="265">
        <f>Techos!G62+Techos!G63+Techos!G64</f>
        <v>30984.668987648714</v>
      </c>
      <c r="H55" s="218">
        <f>Techos!G66</f>
        <v>21865.408199999998</v>
      </c>
      <c r="I55" s="218">
        <f>Techos!G68</f>
        <v>913.59169595681351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163159.52242850143</v>
      </c>
      <c r="G56" s="264">
        <f>Techos!G74+Techos!G75+Techos!G76+Techos!G77+Techos!G78+Techos!G79+Techos!G80+Techos!G81</f>
        <v>127561.40719308263</v>
      </c>
      <c r="H56" s="217">
        <f>Techos!G83</f>
        <v>29153.8776</v>
      </c>
      <c r="I56" s="217">
        <f>Techos!G85</f>
        <v>6444.2376354188018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83949.186475725437</v>
      </c>
      <c r="G57" s="265">
        <f>Techos!G91+Techos!G92+Techos!G93+Techos!G94+Techos!G95+Techos!G96+Techos!G97</f>
        <v>43521.258270641665</v>
      </c>
      <c r="H57" s="218">
        <f>Techos!G99</f>
        <v>39139.080677999998</v>
      </c>
      <c r="I57" s="218">
        <f>Techos!G101</f>
        <v>1288.8475270837605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51506.317577298811</v>
      </c>
      <c r="G58" s="264">
        <f>Techos!G107+Techos!G108</f>
        <v>28727.317681342</v>
      </c>
      <c r="H58" s="217">
        <f>Techos!G110</f>
        <v>21865.408199999998</v>
      </c>
      <c r="I58" s="217">
        <f>Techos!G112</f>
        <v>913.59169595681351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40302.063098014522</v>
      </c>
      <c r="G59" s="265">
        <f>Cielorrasos!G9+Cielorrasos!G10+Cielorrasos!G11+Cielorrasos!G12+Cielorrasos!G13+Cielorrasos!G14</f>
        <v>18070.205011249072</v>
      </c>
      <c r="H59" s="218">
        <f>Cielorrasos!G16</f>
        <v>21500.98473</v>
      </c>
      <c r="I59" s="218">
        <f>Cielorrasos!G18</f>
        <v>730.87335676545081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57955.153296894503</v>
      </c>
      <c r="G60" s="264">
        <f>Cielorrasos!G24+Cielorrasos!G25+Cielorrasos!G26+Cielorrasos!G27+Cielorrasos!G28+Cielorrasos!G29+Cielorrasos!G30</f>
        <v>35723.29521012905</v>
      </c>
      <c r="H60" s="217">
        <f>Cielorrasos!G32</f>
        <v>21500.98473</v>
      </c>
      <c r="I60" s="217">
        <f>Cielorrasos!G34</f>
        <v>730.87335676545081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40601.637064668554</v>
      </c>
      <c r="G61" s="265">
        <f>Cielorrasos!G40</f>
        <v>25293.824907903105</v>
      </c>
      <c r="H61" s="218">
        <f>Cielorrasos!G42</f>
        <v>14576.9388</v>
      </c>
      <c r="I61" s="218">
        <f>Cielorrasos!G44</f>
        <v>730.87335676545081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76986.787639644666</v>
      </c>
      <c r="G62" s="264">
        <f>Cielorrasos!G50+Cielorrasos!G51</f>
        <v>64957.773504496494</v>
      </c>
      <c r="H62" s="217">
        <f>Cielorrasos!G53</f>
        <v>10932.704099999999</v>
      </c>
      <c r="I62" s="217">
        <f>Cielorrasos!G55</f>
        <v>1096.3100351481762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18307.631208567836</v>
      </c>
      <c r="G63" s="265">
        <f>Cielorrasos!G61+Cielorrasos!G62+Cielorrasos!G63</f>
        <v>4800.9579892396305</v>
      </c>
      <c r="H63" s="218">
        <f>Cielorrasos!G65</f>
        <v>13265.014308</v>
      </c>
      <c r="I63" s="218">
        <f>Cielorrasos!G67</f>
        <v>241.65891132820508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33584.080770309694</v>
      </c>
      <c r="G64" s="264">
        <f>Cielorrasos!G73</f>
        <v>18652.708900361657</v>
      </c>
      <c r="H64" s="217">
        <f>Cielorrasos!G75</f>
        <v>14576.9388</v>
      </c>
      <c r="I64" s="217">
        <f>Cielorrasos!G77</f>
        <v>354.43306994803413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4135.5245762025361</v>
      </c>
      <c r="G65" s="264">
        <f>Revestimientos!G9</f>
        <v>1787.8778153170667</v>
      </c>
      <c r="H65" s="217">
        <f>Revestimientos!G11</f>
        <v>2186.5408199999997</v>
      </c>
      <c r="I65" s="217">
        <f>Revestimientos!G13</f>
        <v>161.10594088547006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16013.950721136596</v>
      </c>
      <c r="G66" s="265">
        <f>Revestimientos!G19+Revestimientos!G20+Revestimientos!G21</f>
        <v>4678.4817689229221</v>
      </c>
      <c r="H66" s="218">
        <f>Revestimientos!G23</f>
        <v>10932.704099999999</v>
      </c>
      <c r="I66" s="218">
        <f>Revestimientos!G25</f>
        <v>402.76485221367511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2235982.7763085058</v>
      </c>
      <c r="G67" s="264">
        <f>Carpintería!G9+Carpintería!G10+Carpintería!G11+Carpintería!G12</f>
        <v>1904205.4373510969</v>
      </c>
      <c r="H67" s="217">
        <f>Carpintería!G14</f>
        <v>276961.83720000001</v>
      </c>
      <c r="I67" s="217">
        <f>Carpintería!G16</f>
        <v>54815.501757408805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1322409.5831429265</v>
      </c>
      <c r="G68" s="265">
        <f>Carpintería!G22</f>
        <v>1111620.8946658324</v>
      </c>
      <c r="H68" s="218">
        <f>Carpintería!G24</f>
        <v>178567.50029999999</v>
      </c>
      <c r="I68" s="218">
        <f>Carpintería!G26</f>
        <v>32221.188177094009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899014.864014577</v>
      </c>
      <c r="G69" s="264">
        <f>Carpintería!G32+Carpintería!G33+Carpintería!G34</f>
        <v>782898.87361717527</v>
      </c>
      <c r="H69" s="217">
        <f>Carpintería!G36</f>
        <v>98394.336899999995</v>
      </c>
      <c r="I69" s="217">
        <f>Carpintería!G38</f>
        <v>17721.653497401705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19787058.831210427</v>
      </c>
      <c r="G70" s="264">
        <f>Carpintería!G44</f>
        <v>13580586.960832885</v>
      </c>
      <c r="H70" s="217">
        <f>Carpintería!G46</f>
        <v>4959511.8879240006</v>
      </c>
      <c r="I70" s="217">
        <f>Carpintería!G48</f>
        <v>1246959.9824535381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10138189.086234868</v>
      </c>
      <c r="G71" s="265">
        <f>Carpintería!G54+Carpintería!G55</f>
        <v>8576562.3101385254</v>
      </c>
      <c r="H71" s="218">
        <f>Carpintería!G57</f>
        <v>1221693.240828</v>
      </c>
      <c r="I71" s="218">
        <f>Carpintería!G59</f>
        <v>339933.53526834177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382564.49409227673</v>
      </c>
      <c r="G72" s="264">
        <f>'Inst. Sanitaria'!G11+'Inst. Sanitaria'!G12+'Inst. Sanitaria'!G13</f>
        <v>272258.41193270858</v>
      </c>
      <c r="H72" s="217">
        <f>'Inst. Sanitaria'!G15</f>
        <v>101170.16519999999</v>
      </c>
      <c r="I72" s="217">
        <f>'Inst. Sanitaria'!G17</f>
        <v>9135.916959568136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751767.15242726612</v>
      </c>
      <c r="G73" s="265">
        <f>'Inst. Sanitaria'!G23+'Inst. Sanitaria'!G24+'Inst. Sanitaria'!G25+'Inst. Sanitaria'!G26+'Inst. Sanitaria'!G27</f>
        <v>463708.21130812977</v>
      </c>
      <c r="H73" s="218">
        <f>'Inst. Sanitaria'!G29</f>
        <v>269787.10719999997</v>
      </c>
      <c r="I73" s="218">
        <f>'Inst. Sanitaria'!G31</f>
        <v>18271.833919136272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1134331.6465195429</v>
      </c>
      <c r="G74" s="264">
        <f>'Inst. Sanitaria'!G37+'Inst. Sanitaria'!G38+'Inst. Sanitaria'!G39+'Inst. Sanitaria'!G40+'Inst. Sanitaria'!G41+'Inst. Sanitaria'!G42+'Inst. Sanitaria'!G43+'Inst. Sanitaria'!G44</f>
        <v>735966.62324083841</v>
      </c>
      <c r="H74" s="217">
        <f>'Inst. Sanitaria'!G46</f>
        <v>370957.27239999996</v>
      </c>
      <c r="I74" s="217">
        <f>'Inst. Sanitaria'!G48</f>
        <v>27407.750878704403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3338860.7005981719</v>
      </c>
      <c r="G75" s="265">
        <f>'Inst. Sanitaria'!G52+'Inst. Sanitaria'!G53+'Inst. Sanitaria'!G54+'Inst. Sanitaria'!G55+'Inst. Sanitaria'!G56+'Inst. Sanitaria'!G57</f>
        <v>2045420.0687088696</v>
      </c>
      <c r="H75" s="218">
        <f>'Inst. Sanitaria'!G59</f>
        <v>1217338.4436160999</v>
      </c>
      <c r="I75" s="218">
        <f>'Inst. Sanitaria'!G61</f>
        <v>76102.188273202555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1999607.862812134</v>
      </c>
      <c r="G76" s="264">
        <f>'Inst. Sanitaria'!G69+'Inst. Sanitaria'!G70</f>
        <v>1863304.1694929977</v>
      </c>
      <c r="H76" s="217">
        <f>'Inst. Sanitaria'!G72</f>
        <v>118031.85939999999</v>
      </c>
      <c r="I76" s="217">
        <f>'Inst. Sanitaria'!G74</f>
        <v>18271.833919136272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13687491.12338247</v>
      </c>
      <c r="G77" s="265">
        <f>'Inst. Sanitaria'!G80+'Inst. Sanitaria'!G81</f>
        <v>12928760.148712758</v>
      </c>
      <c r="H77" s="218">
        <f>'Inst. Sanitaria'!G83</f>
        <v>574916.32544319984</v>
      </c>
      <c r="I77" s="218">
        <f>'Inst. Sanitaria'!G85</f>
        <v>183814.64922651087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1396315.6052497707</v>
      </c>
      <c r="G78" s="264">
        <f>'Inst. Sanitaria'!G93+'Inst. Sanitaria'!G94+'Inst. Sanitaria'!G95+'Inst. Sanitaria'!G96</f>
        <v>1045377.8458104185</v>
      </c>
      <c r="H78" s="217">
        <f>'Inst. Sanitaria'!G98</f>
        <v>337233.88399999996</v>
      </c>
      <c r="I78" s="217">
        <f>'Inst. Sanitaria'!G100</f>
        <v>13703.875439352201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1779359.6115813209</v>
      </c>
      <c r="G79" s="265">
        <f>'Inst. Sanitaria'!G106+'Inst. Sanitaria'!G107+'Inst. Sanitaria'!G108+'Inst. Sanitaria'!G109</f>
        <v>1305822.0342621848</v>
      </c>
      <c r="H79" s="218">
        <f>'Inst. Sanitaria'!G111</f>
        <v>455265.74339999992</v>
      </c>
      <c r="I79" s="218">
        <f>'Inst. Sanitaria'!G113</f>
        <v>18271.833919136272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383044.00633155031</v>
      </c>
      <c r="G80" s="264">
        <f>'Inst. Sanitaria'!G119</f>
        <v>260444.18845176621</v>
      </c>
      <c r="H80" s="217">
        <f>'Inst. Sanitaria'!G121</f>
        <v>118031.85939999999</v>
      </c>
      <c r="I80" s="217">
        <f>'Inst. Sanitaria'!G123</f>
        <v>4567.958479784068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2251709.0346305268</v>
      </c>
      <c r="G81" s="265">
        <f>'Inst. Sanitaria'!G129+'Inst. Sanitaria'!G130+'Inst. Sanitaria'!G131</f>
        <v>1355893.4303602544</v>
      </c>
      <c r="H81" s="218">
        <f>'Inst. Sanitaria'!G133</f>
        <v>859271.93643200002</v>
      </c>
      <c r="I81" s="218">
        <f>'Inst. Sanitaria'!G135</f>
        <v>36543.667838272544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4540343.2242984986</v>
      </c>
      <c r="G82" s="264">
        <f>'Inst. Sanitaria'!G141+'Inst. Sanitaria'!G142+'Inst. Sanitaria'!G143+'Inst. Sanitaria'!G144</f>
        <v>3433056.4767014035</v>
      </c>
      <c r="H82" s="217">
        <f>'Inst. Sanitaria'!G146</f>
        <v>1028900.5800839999</v>
      </c>
      <c r="I82" s="217">
        <f>'Inst. Sanitaria'!G148</f>
        <v>78386.167513094595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808029.16505492199</v>
      </c>
      <c r="G83" s="265">
        <f>'Ints. Gas'!G9+'Ints. Gas'!G10+'Ints. Gas'!G11+'Ints. Gas'!G12+'Ints. Gas'!G13</f>
        <v>406506.32301556983</v>
      </c>
      <c r="H83" s="218">
        <f>'Ints. Gas'!G15</f>
        <v>387818.96659999993</v>
      </c>
      <c r="I83" s="218">
        <f>'Ints. Gas'!G17</f>
        <v>13703.875439352201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984496.32898961427</v>
      </c>
      <c r="G84" s="264">
        <f>'Ints. Gas'!G23+'Ints. Gas'!G24+'Ints. Gas'!G25+'Ints. Gas'!G26+'Ints. Gas'!G27+'Ints. Gas'!G28+'Ints. Gas'!G29</f>
        <v>580232.71186239168</v>
      </c>
      <c r="H84" s="217">
        <f>'Ints. Gas'!G31</f>
        <v>387818.96659999993</v>
      </c>
      <c r="I84" s="217">
        <f>'Ints. Gas'!G33</f>
        <v>16444.650527222642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2025683.7452857685</v>
      </c>
      <c r="G85" s="265">
        <f>'Ints. Gas'!G65+'Ints. Gas'!G66+'Ints. Gas'!G67+'Ints. Gas'!G68+'Ints. Gas'!G69+'Ints. Gas'!G70+'Ints. Gas'!G71+'Ints. Gas'!G72+'Ints. Gas'!G73+'Ints. Gas'!G74</f>
        <v>1492866.8159284461</v>
      </c>
      <c r="H85" s="218">
        <f>'Ints. Gas'!G76</f>
        <v>476174.24420799996</v>
      </c>
      <c r="I85" s="218">
        <f>'Ints. Gas'!G78</f>
        <v>56642.685149322439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12574068.193479298</v>
      </c>
      <c r="G86" s="264">
        <f>'Ints. Gas'!G39+'Ints. Gas'!G40+'Ints. Gas'!G41+'Ints. Gas'!G42+'Ints. Gas'!G43+'Ints. Gas'!G44</f>
        <v>7692346.4022396728</v>
      </c>
      <c r="H86" s="217">
        <f>'Ints. Gas'!G46</f>
        <v>4547986.7447066</v>
      </c>
      <c r="I86" s="217">
        <f>'Ints. Gas'!G48</f>
        <v>333735.046533024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1037533.0495123272</v>
      </c>
      <c r="G87" s="265">
        <f>'Ints. Gas'!G53+'Ints. Gas'!G54+'Ints. Gas'!G55</f>
        <v>912634.10406605469</v>
      </c>
      <c r="H87" s="218">
        <f>'Ints. Gas'!G57</f>
        <v>88355.277607999989</v>
      </c>
      <c r="I87" s="218">
        <f>'Ints. Gas'!G59</f>
        <v>36543.667838272544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1703944.2556658757</v>
      </c>
      <c r="G88" s="264">
        <f>'Ints. Elect.'!G9+'Ints. Elect.'!G10+'Ints. Elect.'!G11+'Ints. Elect.'!G12+'Ints. Elect.'!G13</f>
        <v>1268698.0252265236</v>
      </c>
      <c r="H88" s="217">
        <f>'Ints. Elect.'!G15</f>
        <v>421542.35499999998</v>
      </c>
      <c r="I88" s="217">
        <f>'Ints. Elect.'!G17</f>
        <v>13703.875439352201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21391995.345248092</v>
      </c>
      <c r="G89" s="265">
        <f>'Ints. Elect.'!G23+'Ints. Elect.'!G24+'Ints. Elect.'!G25+'Ints. Elect.'!G26+'Ints. Elect.'!G27+'Ints. Elect.'!G28</f>
        <v>18693190.026447088</v>
      </c>
      <c r="H89" s="218">
        <f>'Ints. Elect.'!G30</f>
        <v>2540205.8003828996</v>
      </c>
      <c r="I89" s="218">
        <f>'Ints. Elect.'!G32</f>
        <v>158599.51841810282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1776540.4919340149</v>
      </c>
      <c r="G90" s="264">
        <f>'Ints. Elect.'!G38+'Ints. Elect.'!G39+'Ints. Elect.'!G40+'Ints. Elect.'!G41+'Ints. Elect.'!G42+'Ints. Elect.'!G43+'Ints. Elect.'!G44</f>
        <v>1404173.0798148785</v>
      </c>
      <c r="H90" s="217">
        <f>'Ints. Elect.'!G46</f>
        <v>354095.57819999999</v>
      </c>
      <c r="I90" s="217">
        <f>'Ints. Elect.'!G48</f>
        <v>18271.833919136272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8845.8378220320956</v>
      </c>
      <c r="G91" s="265">
        <f>Pintura!G9+Pintura!G10+Pintura!G11</f>
        <v>5064.5643676385744</v>
      </c>
      <c r="H91" s="218">
        <f>Pintura!G13</f>
        <v>3644.2347</v>
      </c>
      <c r="I91" s="218">
        <f>Pintura!G15</f>
        <v>137.03875439352203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2089.8564343418971</v>
      </c>
      <c r="G92" s="264">
        <f>Pintura!G22+Pintura!G21</f>
        <v>222.05949954405662</v>
      </c>
      <c r="H92" s="217">
        <f>Pintura!G24</f>
        <v>1822.11735</v>
      </c>
      <c r="I92" s="217">
        <f>Pintura!G26</f>
        <v>45.679584797840675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2186.9868752189227</v>
      </c>
      <c r="G93" s="265">
        <f>Pintura!G32+Pintura!G33</f>
        <v>319.18994042108221</v>
      </c>
      <c r="H93" s="218">
        <f>Pintura!G35</f>
        <v>1822.11735</v>
      </c>
      <c r="I93" s="218">
        <f>Pintura!G37</f>
        <v>45.679584797840675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11354.334730518834</v>
      </c>
      <c r="G94" s="264">
        <f>Pintura!G43+Pintura!G44+Pintura!G45</f>
        <v>5705.2643413274736</v>
      </c>
      <c r="H94" s="217">
        <f>Pintura!G47</f>
        <v>5466.3520499999995</v>
      </c>
      <c r="I94" s="217">
        <f>Pintura!G49</f>
        <v>182.7183391913627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6300.890153087129</v>
      </c>
      <c r="G95" s="265">
        <f>Pintura!G53+Pintura!G54</f>
        <v>2665.3860866936075</v>
      </c>
      <c r="H95" s="218">
        <f>Pintura!G56</f>
        <v>3498.4653119999998</v>
      </c>
      <c r="I95" s="218">
        <f>Pintura!G58</f>
        <v>137.03875439352203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10051.243561686044</v>
      </c>
      <c r="G96" s="264">
        <f>Pintura!G64+Pintura!G65+Pintura!G66</f>
        <v>6224.2905224946826</v>
      </c>
      <c r="H96" s="217">
        <f>Pintura!G68</f>
        <v>3644.2347</v>
      </c>
      <c r="I96" s="217">
        <f>Pintura!G70</f>
        <v>182.7183391913627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13234.636541830836</v>
      </c>
      <c r="G97" s="265">
        <f>Pintura!G76+Pintura!G77</f>
        <v>9316.3243330437926</v>
      </c>
      <c r="H97" s="218">
        <f>Pintura!G79</f>
        <v>3644.2347</v>
      </c>
      <c r="I97" s="218">
        <f>Pintura!G81</f>
        <v>274.07750878704405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35312.339510209174</v>
      </c>
      <c r="G98" s="264">
        <f>Vidrios!G9</f>
        <v>28023.870110209176</v>
      </c>
      <c r="H98" s="217">
        <f>Vidrios!G11</f>
        <v>7288.4694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5241.774343480567</v>
      </c>
      <c r="G99" s="265">
        <f>Varios!G9+Varios!G10+Varios!G11</f>
        <v>3055.2335234805669</v>
      </c>
      <c r="H99" s="218">
        <f>Varios!G13</f>
        <v>2186.5408199999997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48975.352718513583</v>
      </c>
      <c r="G100" s="264">
        <f>Varios!G19+Varios!G20+Varios!G21</f>
        <v>28567.638398513584</v>
      </c>
      <c r="H100" s="217">
        <f>Varios!G23</f>
        <v>20407.714319999999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74641.717321048869</v>
      </c>
      <c r="G101" s="265">
        <f>Varios!G29+Varios!G30+Varios!G31+Varios!G32+Varios!G33+Varios!G34+Varios!G35+Varios!G36+Varios!G37+Varios!G38</f>
        <v>53351.790532194158</v>
      </c>
      <c r="H101" s="218">
        <f>Varios!G40</f>
        <v>19678.86738</v>
      </c>
      <c r="I101" s="218">
        <f>Varios!G42</f>
        <v>1611.0594088547005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414328.67464970832</v>
      </c>
      <c r="G102" s="264">
        <f>Varios!G48+Varios!G49</f>
        <v>373628.63083428948</v>
      </c>
      <c r="H102" s="217">
        <f>Varios!G51</f>
        <v>34255.80618</v>
      </c>
      <c r="I102" s="217">
        <f>Varios!G53</f>
        <v>6444.2376354188018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7220.0262016808711</v>
      </c>
      <c r="G103" s="265">
        <f>Varios!G57+Varios!G58</f>
        <v>3575.7915016808711</v>
      </c>
      <c r="H103" s="218">
        <f>Varios!G60</f>
        <v>3644.2347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438930.30072803848</v>
      </c>
      <c r="G104" s="264">
        <f>Varios!G66</f>
        <v>402487.95372803847</v>
      </c>
      <c r="H104" s="217">
        <f>Varios!G68</f>
        <v>36442.347000000002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1380.0537375568135</v>
      </c>
      <c r="G105" s="265"/>
      <c r="H105" s="218">
        <f>Varios!G74</f>
        <v>466.46204160000002</v>
      </c>
      <c r="I105" s="218">
        <f>Varios!G76</f>
        <v>913.59169595681351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760724.59798158647</v>
      </c>
      <c r="G106" s="264">
        <f>Varios!G82+Varios!G83</f>
        <v>177647.04598158647</v>
      </c>
      <c r="H106" s="217">
        <f>Varios!G85</f>
        <v>583077.55200000003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241889.48757197434</v>
      </c>
      <c r="G107" s="265">
        <f>Varios!G90+Varios!G91+Varios!G92</f>
        <v>209513.49115426492</v>
      </c>
      <c r="H107" s="218">
        <f>Varios!G94</f>
        <v>29153.8776</v>
      </c>
      <c r="I107" s="218">
        <f>Varios!G96</f>
        <v>3222.1188177094009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959652.25200077298</v>
      </c>
      <c r="G108" s="264">
        <f>Varios!G102</f>
        <v>951558.25289634569</v>
      </c>
      <c r="H108" s="217">
        <f>Varios!G104</f>
        <v>7288.4694</v>
      </c>
      <c r="I108" s="217">
        <f>Varios!G106</f>
        <v>805.52970442735023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651676.55780651525</v>
      </c>
      <c r="G109" s="265">
        <f>Varios!G112+Varios!G113</f>
        <v>610976.51399109652</v>
      </c>
      <c r="H109" s="218">
        <f>Varios!G115</f>
        <v>34255.80618</v>
      </c>
      <c r="I109" s="218">
        <f>Varios!G117</f>
        <v>6444.2376354188018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67396.222356128652</v>
      </c>
      <c r="G110" s="264">
        <f>'Red Agua'!G9+'Red Agua'!G10+'Red Agua'!G11+'Red Agua'!G12+'Red Agua'!G13+'Red Agua'!G14+'Red Agua'!G15+'Red Agua'!G16</f>
        <v>49223.1879620814</v>
      </c>
      <c r="H110" s="217">
        <f>'Red Agua'!G18</f>
        <v>7528.7464602999989</v>
      </c>
      <c r="I110" s="217">
        <f>'Red Agua'!G20</f>
        <v>10644.28793374726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59800.694921987291</v>
      </c>
      <c r="G111" s="265">
        <f>'Red Agua'!G26+'Red Agua'!G27+'Red Agua'!G28+'Red Agua'!G29+'Red Agua'!G30+'Red Agua'!G31</f>
        <v>41627.660527940032</v>
      </c>
      <c r="H111" s="218">
        <f>'Red Agua'!G33</f>
        <v>7528.7464602999989</v>
      </c>
      <c r="I111" s="218">
        <f>'Red Agua'!G35</f>
        <v>10644.28793374726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19170687.009530265</v>
      </c>
      <c r="G112" s="264">
        <f>'Red Agua'!G42+'Red Agua'!G43+'Red Agua'!G44+'Red Agua'!G45+'Red Agua'!G46+'Red Agua'!G47</f>
        <v>17586129.371353477</v>
      </c>
      <c r="H112" s="217">
        <f>'Red Agua'!G49</f>
        <v>607020.99119999993</v>
      </c>
      <c r="I112" s="217">
        <f>'Red Agua'!G51</f>
        <v>977536.64697678923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105448.89325058091</v>
      </c>
      <c r="G113" s="265">
        <f>'Red Cloaca'!G9+'Red Cloaca'!G10+'Red Cloaca'!G11+'Red Cloaca'!G12+'Red Cloaca'!G13+'Red Cloaca'!G14+'Red Cloaca'!G15</f>
        <v>81377.12077838523</v>
      </c>
      <c r="H113" s="218">
        <f>'Red Cloaca'!G17</f>
        <v>11255.180878499998</v>
      </c>
      <c r="I113" s="218">
        <f>'Red Cloaca'!G19</f>
        <v>12816.591593695681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83607.51685678467</v>
      </c>
      <c r="G114" s="264">
        <f>'Red Cloaca'!G25+'Red Cloaca'!G26+'Red Cloaca'!G27+'Red Cloaca'!G28+'Red Cloaca'!G29</f>
        <v>60631.754507588979</v>
      </c>
      <c r="H114" s="217">
        <f>'Red Cloaca'!G31</f>
        <v>10159.170755499999</v>
      </c>
      <c r="I114" s="217">
        <f>'Red Cloaca'!G33</f>
        <v>12816.591593695681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45617.214888292816</v>
      </c>
      <c r="G115" s="265">
        <f>'Red Gas'!G9+'Red Gas'!G10+'Red Gas'!G11</f>
        <v>26419.016252576508</v>
      </c>
      <c r="H115" s="218">
        <f>'Red Gas'!G13</f>
        <v>7250.5285059999987</v>
      </c>
      <c r="I115" s="218">
        <f>'Red Gas'!G15</f>
        <v>11947.670129716313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43511939.859413669</v>
      </c>
      <c r="G116" s="264">
        <f>'Red Elect'!G11+'Red Elect'!G12+'Red Elect'!G13+'Red Elect'!G14+'Red Elect'!G15+'Red Elect'!G16+'Red Elect'!G17+'Red Elect'!G18+'Red Elect'!G19+'Red Elect'!G20</f>
        <v>39548641.598300837</v>
      </c>
      <c r="H116" s="217">
        <f>'Red Elect'!G22</f>
        <v>2545272.7394899996</v>
      </c>
      <c r="I116" s="217">
        <f>'Red Elect'!G24</f>
        <v>1418025.5216228303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4987432.9256168799</v>
      </c>
      <c r="G117" s="265">
        <f>'Red Elect'!G32+'Red Elect'!G33+'Red Elect'!G34+'Red Elect'!G35+'Red Elect'!G36+'Red Elect'!G37+'Red Elect'!G38+'Red Elect'!G39+'Red Elect'!G40</f>
        <v>3989934.6508290833</v>
      </c>
      <c r="H117" s="218">
        <f>'Red Elect'!G42</f>
        <v>433025.16875019995</v>
      </c>
      <c r="I117" s="218">
        <f>'Red Elect'!G44</f>
        <v>564473.10603759706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4042605.3387610172</v>
      </c>
      <c r="G118" s="264">
        <f>'Red Elect'!G52+'Red Elect'!G53+'Red Elect'!G54+'Red Elect'!G55+'Red Elect'!G56+'Red Elect'!G57+'Red Elect'!G58+'Red Elect'!G59+'Red Elect'!G60+'Red Elect'!G61+'Red Elect'!G62+'Red Elect'!G63</f>
        <v>3504148.1181637328</v>
      </c>
      <c r="H118" s="217">
        <f>'Red Elect'!G65</f>
        <v>255623.28407199998</v>
      </c>
      <c r="I118" s="217">
        <f>'Red Elect'!G67</f>
        <v>282833.93652528437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20179887.130562127</v>
      </c>
      <c r="G119" s="265">
        <f>'Red Elect'!G75+'Red Elect'!G76+'Red Elect'!G77</f>
        <v>19200099.138930373</v>
      </c>
      <c r="H119" s="218">
        <f>'Red Elect'!G79</f>
        <v>817842.75378259993</v>
      </c>
      <c r="I119" s="218">
        <f>'Red Elect'!G81</f>
        <v>161945.23784915477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41897.447326542955</v>
      </c>
      <c r="G120" s="264">
        <f>'Red Vial'!G9+'Red Vial'!G10+'Red Vial'!G11+'Red Vial'!G12</f>
        <v>27541.981249836172</v>
      </c>
      <c r="H120" s="217">
        <f>'Red Vial'!G14</f>
        <v>8017.3163400000003</v>
      </c>
      <c r="I120" s="217">
        <f>'Red Vial'!G16+'Red Vial'!G17</f>
        <v>6338.1497367067886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37848.56627543045</v>
      </c>
      <c r="G121" s="265">
        <f>'Red Vial'!G23+'Red Vial'!G24+'Red Vial'!G25</f>
        <v>14953.793686124514</v>
      </c>
      <c r="H121" s="218">
        <f>'Red Vial'!G27</f>
        <v>5867.2178669999994</v>
      </c>
      <c r="I121" s="218">
        <f>'Red Vial'!G29+'Red Vial'!G30+'Red Vial'!G31+'Red Vial'!G32+'Red Vial'!G33</f>
        <v>17027.554722305937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56719.241378922256</v>
      </c>
      <c r="G122" s="264">
        <f>'Red Vial'!G39+'Red Vial'!G40+'Red Vial'!G41+'Red Vial'!G42+'Red Vial'!G43</f>
        <v>40223.537412351805</v>
      </c>
      <c r="H122" s="217">
        <f>'Red Vial'!G45</f>
        <v>4810.3898040000004</v>
      </c>
      <c r="I122" s="217">
        <f>'Red Vial'!G47+'Red Vial'!G48+'Red Vial'!G49+'Red Vial'!G50+'Red Vial'!G51</f>
        <v>11685.314162570452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9698.4154922087982</v>
      </c>
      <c r="G123" s="265">
        <f>'Red Vial'!G56</f>
        <v>2957.3338907449311</v>
      </c>
      <c r="H123" s="218">
        <f>'Red Vial'!G58</f>
        <v>3839.2012564499996</v>
      </c>
      <c r="I123" s="218">
        <f>'Red Vial'!G60+'Red Vial'!G61</f>
        <v>2901.8803450138666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36/25&amp;11
ANEXO I&amp;C
&amp;G&amp;R&amp;"-,Cursiva"&amp;10“Gral. Martín Miguel de Güemes Héroe de la Nación Argentina”</oddHeader>
    <oddFooter>&amp;CABRIL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3" t="str">
        <f>'PT ORGANISMOS'!A2</f>
        <v>Precios de ABRIL 2025</v>
      </c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2" t="s">
        <v>1164</v>
      </c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63381.263625624932</v>
      </c>
      <c r="T6" s="77">
        <f>($L$10+$L$13)*0.07*R6/4000</f>
        <v>12288.529503227943</v>
      </c>
      <c r="U6" s="86">
        <f>$L$8*R6</f>
        <v>26862.6014</v>
      </c>
      <c r="V6" s="86">
        <f>$L$19/120/8*R6</f>
        <v>1798.5352388194869</v>
      </c>
      <c r="W6" s="90">
        <f>P6*S6/2/R6</f>
        <v>4371.1216293534435</v>
      </c>
      <c r="X6" s="86">
        <f>$L$15*2*6/40000*O6</f>
        <v>2772.7669087863883</v>
      </c>
      <c r="Y6" s="86">
        <f>0.12*145*$L$14*1.3*P6</f>
        <v>13751.793671212308</v>
      </c>
      <c r="Z6" s="90">
        <f t="shared" ref="Z6:Z47" si="2">+S6+T6+U6+V6+W6+X6+Y6</f>
        <v>125226.6119770245</v>
      </c>
      <c r="AA6" s="91">
        <f>Z6/10/O6</f>
        <v>1252.266119770245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67752.385254978377</v>
      </c>
      <c r="T7" s="77">
        <f t="shared" ref="T7:T14" si="4">($L$10+$L$13)*0.07*R7/4000</f>
        <v>13136.014296554011</v>
      </c>
      <c r="U7" s="86">
        <f t="shared" ref="U7:U47" si="5">$L$8*R7</f>
        <v>28715.194600000003</v>
      </c>
      <c r="V7" s="86">
        <f t="shared" ref="V7:V14" si="6">$L$19/120/8*R7</f>
        <v>1922.5721518415205</v>
      </c>
      <c r="W7" s="90">
        <f t="shared" ref="W7:W47" si="7">P7*S7/2/R7</f>
        <v>6556.6824440301652</v>
      </c>
      <c r="X7" s="86">
        <f t="shared" ref="X7:X14" si="8">$L$15*2*6/40000*O7</f>
        <v>4159.1503631795822</v>
      </c>
      <c r="Y7" s="86">
        <f t="shared" ref="Y7:Y14" si="9">0.12*145*$L$14*1.3*P7</f>
        <v>20627.690506818461</v>
      </c>
      <c r="Z7" s="90">
        <f t="shared" si="2"/>
        <v>142869.68961740212</v>
      </c>
      <c r="AA7" s="91">
        <f t="shared" ref="AA7:AA14" si="10">+Z7/10/O7</f>
        <v>952.46459744934748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VLOOKUP($B8,IN_04_25!$B:$E,4,)</f>
        <v>9262.9660000000003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72123.506884331815</v>
      </c>
      <c r="T8" s="77">
        <f t="shared" si="4"/>
        <v>13983.499089880073</v>
      </c>
      <c r="U8" s="86">
        <f t="shared" si="5"/>
        <v>30567.787799999998</v>
      </c>
      <c r="V8" s="86">
        <f t="shared" si="6"/>
        <v>2046.6090648635541</v>
      </c>
      <c r="W8" s="90">
        <f t="shared" si="7"/>
        <v>8742.243258706887</v>
      </c>
      <c r="X8" s="86">
        <f t="shared" si="8"/>
        <v>5545.5338175727766</v>
      </c>
      <c r="Y8" s="86">
        <f t="shared" si="9"/>
        <v>27503.587342424617</v>
      </c>
      <c r="Z8" s="90">
        <f t="shared" si="2"/>
        <v>160512.76725777972</v>
      </c>
      <c r="AA8" s="91">
        <f t="shared" si="10"/>
        <v>802.56383628889864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76494.628513685268</v>
      </c>
      <c r="T9" s="77">
        <f t="shared" si="4"/>
        <v>14830.98388320614</v>
      </c>
      <c r="U9" s="86">
        <f t="shared" si="5"/>
        <v>32420.381000000001</v>
      </c>
      <c r="V9" s="86">
        <f t="shared" si="6"/>
        <v>2170.6459778855879</v>
      </c>
      <c r="W9" s="90">
        <f t="shared" si="7"/>
        <v>10927.80407338361</v>
      </c>
      <c r="X9" s="86">
        <f t="shared" si="8"/>
        <v>6931.91727196597</v>
      </c>
      <c r="Y9" s="86">
        <f t="shared" si="9"/>
        <v>34379.484178030769</v>
      </c>
      <c r="Z9" s="90">
        <f t="shared" si="2"/>
        <v>178155.84489815735</v>
      </c>
      <c r="AA9" s="91">
        <f t="shared" si="10"/>
        <v>712.62337959262936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VLOOKUP($B10,IN_04_25!$B:$E,4,)</f>
        <v>224869996.07626241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80865.750143038706</v>
      </c>
      <c r="T10" s="77">
        <f t="shared" si="4"/>
        <v>15678.468676532206</v>
      </c>
      <c r="U10" s="86">
        <f t="shared" si="5"/>
        <v>34272.974200000004</v>
      </c>
      <c r="V10" s="86">
        <f t="shared" si="6"/>
        <v>2294.6828909076212</v>
      </c>
      <c r="W10" s="90">
        <f t="shared" si="7"/>
        <v>13113.364888060329</v>
      </c>
      <c r="X10" s="86">
        <f t="shared" si="8"/>
        <v>8318.3007263591644</v>
      </c>
      <c r="Y10" s="86">
        <f t="shared" si="9"/>
        <v>41255.381013636921</v>
      </c>
      <c r="Z10" s="90">
        <f t="shared" si="2"/>
        <v>195798.92253853497</v>
      </c>
      <c r="AA10" s="91">
        <f t="shared" si="10"/>
        <v>652.66307512844992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VLOOKUP($B11,IN_04_25!$B:$E,4,)</f>
        <v>248004932.62152651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85236.871772392144</v>
      </c>
      <c r="T11" s="77">
        <f t="shared" si="4"/>
        <v>16525.953469858268</v>
      </c>
      <c r="U11" s="86">
        <f t="shared" si="5"/>
        <v>36125.5674</v>
      </c>
      <c r="V11" s="86">
        <f t="shared" si="6"/>
        <v>2418.719803929655</v>
      </c>
      <c r="W11" s="90">
        <f t="shared" si="7"/>
        <v>15298.92570273705</v>
      </c>
      <c r="X11" s="86">
        <f t="shared" si="8"/>
        <v>9704.6841807523579</v>
      </c>
      <c r="Y11" s="86">
        <f t="shared" si="9"/>
        <v>48131.277849243073</v>
      </c>
      <c r="Z11" s="90">
        <f t="shared" si="2"/>
        <v>213442.00017891254</v>
      </c>
      <c r="AA11" s="91">
        <f t="shared" si="10"/>
        <v>609.83428622546433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VLOOKUP($B12,IN_04_25!$B:$E,4,)</f>
        <v>17970094.44337333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89607.993401745582</v>
      </c>
      <c r="T12" s="77">
        <f t="shared" si="4"/>
        <v>17373.438263184336</v>
      </c>
      <c r="U12" s="86">
        <f t="shared" si="5"/>
        <v>37978.160599999996</v>
      </c>
      <c r="V12" s="86">
        <f t="shared" si="6"/>
        <v>2542.7567169516883</v>
      </c>
      <c r="W12" s="90">
        <f t="shared" si="7"/>
        <v>17484.486517413774</v>
      </c>
      <c r="X12" s="86">
        <f t="shared" si="8"/>
        <v>11091.067635145553</v>
      </c>
      <c r="Y12" s="86">
        <f t="shared" si="9"/>
        <v>55007.174684849233</v>
      </c>
      <c r="Z12" s="90">
        <f t="shared" si="2"/>
        <v>231085.07781929016</v>
      </c>
      <c r="AA12" s="91">
        <f t="shared" si="10"/>
        <v>577.71269454822539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VLOOKUP($B13,IN_04_25!$B:$E,4,)</f>
        <v>17268516.302613318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93979.115031099034</v>
      </c>
      <c r="T13" s="77">
        <f t="shared" si="4"/>
        <v>18220.923056510401</v>
      </c>
      <c r="U13" s="86">
        <f t="shared" si="5"/>
        <v>39830.753799999999</v>
      </c>
      <c r="V13" s="86">
        <f t="shared" si="6"/>
        <v>2666.7936299737221</v>
      </c>
      <c r="W13" s="90">
        <f t="shared" si="7"/>
        <v>19670.047332090497</v>
      </c>
      <c r="X13" s="86">
        <f t="shared" si="8"/>
        <v>12477.451089538747</v>
      </c>
      <c r="Y13" s="86">
        <f t="shared" si="9"/>
        <v>61883.071520455385</v>
      </c>
      <c r="Z13" s="90">
        <f t="shared" si="2"/>
        <v>248728.15545966779</v>
      </c>
      <c r="AA13" s="91">
        <f t="shared" si="10"/>
        <v>552.72923435481732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VLOOKUP($B14,IN_04_25!$B:$E,4,)</f>
        <v>1519.871095403659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98350.236660452472</v>
      </c>
      <c r="T14" s="77">
        <f t="shared" si="4"/>
        <v>19068.407849836465</v>
      </c>
      <c r="U14" s="86">
        <f t="shared" si="5"/>
        <v>41683.347000000002</v>
      </c>
      <c r="V14" s="86">
        <f t="shared" si="6"/>
        <v>2790.8305429957554</v>
      </c>
      <c r="W14" s="90">
        <f t="shared" si="7"/>
        <v>21855.608146767216</v>
      </c>
      <c r="X14" s="86">
        <f t="shared" si="8"/>
        <v>13863.83454393194</v>
      </c>
      <c r="Y14" s="86">
        <f t="shared" si="9"/>
        <v>68758.968356061538</v>
      </c>
      <c r="Z14" s="90">
        <f t="shared" si="2"/>
        <v>266371.23310004541</v>
      </c>
      <c r="AA14" s="91">
        <f t="shared" si="10"/>
        <v>532.7424662000908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VLOOKUP($B15,IN_04_25!$B:$E,4,)</f>
        <v>924255.63626212941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200546.72738664973</v>
      </c>
      <c r="T15" s="78">
        <f>($L$11+$L$13)*0.07*R15/4000</f>
        <v>38995.196991848556</v>
      </c>
      <c r="U15" s="86">
        <f t="shared" si="5"/>
        <v>77808.914400000009</v>
      </c>
      <c r="V15" s="92">
        <f>$L$20/120/8*R15</f>
        <v>5869.7397826231008</v>
      </c>
      <c r="W15" s="90">
        <f t="shared" si="7"/>
        <v>28649.532483807103</v>
      </c>
      <c r="X15" s="92">
        <f>2*($L$16*6+$L$17*12)/40000*O15</f>
        <v>53931.4931386479</v>
      </c>
      <c r="Y15" s="92">
        <f>0.12*176*$L$14*1.3*P15</f>
        <v>100150.99390896685</v>
      </c>
      <c r="Z15" s="90">
        <f t="shared" si="2"/>
        <v>505952.59809254325</v>
      </c>
      <c r="AA15" s="93">
        <f t="shared" ref="AA15:AA47" si="11">+Z15/24/O15</f>
        <v>351.35597089759943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VLOOKUP($B16,IN_04_25!$B:$E,4,)</f>
        <v>995209.6310369597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210096.57154791878</v>
      </c>
      <c r="T16" s="78">
        <f t="shared" ref="T16:T47" si="13">($L$11+$L$13)*0.07*R16/4000</f>
        <v>40852.111134317536</v>
      </c>
      <c r="U16" s="86">
        <f t="shared" si="5"/>
        <v>81514.100800000015</v>
      </c>
      <c r="V16" s="92">
        <f t="shared" ref="V16:V47" si="14">$L$20/120/8*R16</f>
        <v>6149.2512008432486</v>
      </c>
      <c r="W16" s="90">
        <f t="shared" si="7"/>
        <v>33424.454564441621</v>
      </c>
      <c r="X16" s="92">
        <f t="shared" ref="X16:X47" si="15">2*($L$16*6+$L$17*12)/40000*O16</f>
        <v>62920.07532842255</v>
      </c>
      <c r="Y16" s="92">
        <f t="shared" ref="Y16:Y47" si="16">0.12*176*$L$14*1.3*P16</f>
        <v>116842.826227128</v>
      </c>
      <c r="Z16" s="90">
        <f t="shared" si="2"/>
        <v>551799.39080307179</v>
      </c>
      <c r="AA16" s="93">
        <f t="shared" si="11"/>
        <v>328.45201833516177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VLOOKUP($B17,IN_04_25!$B:$E,4,)</f>
        <v>1000492.2161106282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219646.41570918774</v>
      </c>
      <c r="T17" s="78">
        <f t="shared" si="13"/>
        <v>42709.025276786517</v>
      </c>
      <c r="U17" s="86">
        <f t="shared" si="5"/>
        <v>85219.287199999992</v>
      </c>
      <c r="V17" s="92">
        <f t="shared" si="14"/>
        <v>6428.7626190633955</v>
      </c>
      <c r="W17" s="90">
        <f t="shared" si="7"/>
        <v>38199.376645076132</v>
      </c>
      <c r="X17" s="92">
        <f t="shared" si="15"/>
        <v>71908.6575181972</v>
      </c>
      <c r="Y17" s="92">
        <f t="shared" si="16"/>
        <v>133534.65854528916</v>
      </c>
      <c r="Z17" s="90">
        <f t="shared" si="2"/>
        <v>597646.18351360015</v>
      </c>
      <c r="AA17" s="93">
        <f t="shared" si="11"/>
        <v>311.27405391333343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229196.25987045679</v>
      </c>
      <c r="T18" s="78">
        <f t="shared" si="13"/>
        <v>44565.93941925549</v>
      </c>
      <c r="U18" s="86">
        <f t="shared" si="5"/>
        <v>88924.473599999998</v>
      </c>
      <c r="V18" s="92">
        <f t="shared" si="14"/>
        <v>6708.2740372835433</v>
      </c>
      <c r="W18" s="90">
        <f t="shared" si="7"/>
        <v>42974.298725710651</v>
      </c>
      <c r="X18" s="92">
        <f t="shared" si="15"/>
        <v>80897.23970797185</v>
      </c>
      <c r="Y18" s="92">
        <f t="shared" si="16"/>
        <v>150226.49086345028</v>
      </c>
      <c r="Z18" s="90">
        <f t="shared" si="2"/>
        <v>643492.97622412862</v>
      </c>
      <c r="AA18" s="93">
        <f t="shared" si="11"/>
        <v>297.9134149185781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VLOOKUP($B19,IN_04_25!$B:$E,4,)</f>
        <v>595377.18250576116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238746.10403172584</v>
      </c>
      <c r="T19" s="78">
        <f t="shared" si="13"/>
        <v>46422.853561724471</v>
      </c>
      <c r="U19" s="86">
        <f t="shared" si="5"/>
        <v>92629.66</v>
      </c>
      <c r="V19" s="92">
        <f t="shared" si="14"/>
        <v>6987.7854555036911</v>
      </c>
      <c r="W19" s="90">
        <f t="shared" si="7"/>
        <v>47749.220806345169</v>
      </c>
      <c r="X19" s="92">
        <f t="shared" si="15"/>
        <v>89885.8218977465</v>
      </c>
      <c r="Y19" s="92">
        <f t="shared" si="16"/>
        <v>166918.32318161143</v>
      </c>
      <c r="Z19" s="90">
        <f t="shared" si="2"/>
        <v>689339.7689346571</v>
      </c>
      <c r="AA19" s="93">
        <f t="shared" si="11"/>
        <v>287.22490372277377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VLOOKUP($B20,IN_04_25!$B:$E,4,)</f>
        <v>670827.40372835437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248295.94819299487</v>
      </c>
      <c r="T20" s="78">
        <f t="shared" si="13"/>
        <v>48279.767704193451</v>
      </c>
      <c r="U20" s="86">
        <f t="shared" si="5"/>
        <v>96334.846400000009</v>
      </c>
      <c r="V20" s="92">
        <f t="shared" si="14"/>
        <v>7267.2968737238389</v>
      </c>
      <c r="W20" s="90">
        <f t="shared" si="7"/>
        <v>52524.142886979687</v>
      </c>
      <c r="X20" s="92">
        <f t="shared" si="15"/>
        <v>98874.40408752115</v>
      </c>
      <c r="Y20" s="92">
        <f t="shared" si="16"/>
        <v>183610.15549977258</v>
      </c>
      <c r="Z20" s="90">
        <f t="shared" si="2"/>
        <v>735186.56164518557</v>
      </c>
      <c r="AA20" s="93">
        <f t="shared" si="11"/>
        <v>278.47975819893395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257845.79235426392</v>
      </c>
      <c r="T21" s="78">
        <f t="shared" si="13"/>
        <v>50136.681846662432</v>
      </c>
      <c r="U21" s="86">
        <f t="shared" si="5"/>
        <v>100040.03280000002</v>
      </c>
      <c r="V21" s="92">
        <f t="shared" si="14"/>
        <v>7546.8082919439867</v>
      </c>
      <c r="W21" s="90">
        <f t="shared" si="7"/>
        <v>57299.064967614206</v>
      </c>
      <c r="X21" s="92">
        <f t="shared" si="15"/>
        <v>107862.9862772958</v>
      </c>
      <c r="Y21" s="92">
        <f t="shared" si="16"/>
        <v>200301.9878179337</v>
      </c>
      <c r="Z21" s="90">
        <f t="shared" si="2"/>
        <v>781033.35435571405</v>
      </c>
      <c r="AA21" s="93">
        <f t="shared" si="11"/>
        <v>271.19213692906737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267395.63651553291</v>
      </c>
      <c r="T22" s="78">
        <f t="shared" si="13"/>
        <v>51993.595989131405</v>
      </c>
      <c r="U22" s="86">
        <f t="shared" si="5"/>
        <v>103745.21919999999</v>
      </c>
      <c r="V22" s="92">
        <f t="shared" si="14"/>
        <v>7826.3197101641335</v>
      </c>
      <c r="W22" s="90">
        <f t="shared" si="7"/>
        <v>62073.987048248717</v>
      </c>
      <c r="X22" s="92">
        <f t="shared" si="15"/>
        <v>116851.56846707045</v>
      </c>
      <c r="Y22" s="92">
        <f t="shared" si="16"/>
        <v>216993.82013609487</v>
      </c>
      <c r="Z22" s="90">
        <f t="shared" si="2"/>
        <v>826880.14706624253</v>
      </c>
      <c r="AA22" s="93">
        <f t="shared" si="11"/>
        <v>265.02568816225721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276945.48067680199</v>
      </c>
      <c r="T23" s="78">
        <f t="shared" si="13"/>
        <v>53850.510131600386</v>
      </c>
      <c r="U23" s="86">
        <f t="shared" si="5"/>
        <v>107450.4056</v>
      </c>
      <c r="V23" s="92">
        <f t="shared" si="14"/>
        <v>8105.8311283842813</v>
      </c>
      <c r="W23" s="90">
        <f t="shared" si="7"/>
        <v>66848.909128883242</v>
      </c>
      <c r="X23" s="92">
        <f t="shared" si="15"/>
        <v>125840.1506568451</v>
      </c>
      <c r="Y23" s="92">
        <f t="shared" si="16"/>
        <v>233685.65245425599</v>
      </c>
      <c r="Z23" s="90">
        <f t="shared" si="2"/>
        <v>872726.93977677089</v>
      </c>
      <c r="AA23" s="93">
        <f t="shared" si="11"/>
        <v>259.74016064784848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267845.32723124867</v>
      </c>
      <c r="T24" s="107">
        <f t="shared" si="13"/>
        <v>55707.424274069366</v>
      </c>
      <c r="U24" s="108">
        <f t="shared" si="5"/>
        <v>111155.592</v>
      </c>
      <c r="V24" s="109">
        <f t="shared" si="14"/>
        <v>8385.34254660443</v>
      </c>
      <c r="W24" s="110">
        <f t="shared" si="7"/>
        <v>66961.331807812167</v>
      </c>
      <c r="X24" s="109">
        <f t="shared" si="15"/>
        <v>134828.73284661974</v>
      </c>
      <c r="Y24" s="109">
        <f t="shared" si="16"/>
        <v>250377.48477241714</v>
      </c>
      <c r="Z24" s="110">
        <f t="shared" si="2"/>
        <v>895261.2354787715</v>
      </c>
      <c r="AA24" s="111">
        <f t="shared" si="11"/>
        <v>248.68367652188098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1252.266119770245</v>
      </c>
      <c r="F25" s="113"/>
      <c r="H25" s="112">
        <f t="shared" ref="H25:H45" si="19">O27</f>
        <v>180</v>
      </c>
      <c r="I25" s="114">
        <f t="shared" ref="I25:I45" si="20">AA27</f>
        <v>238.42687823364204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276773.50480562361</v>
      </c>
      <c r="T25" s="107">
        <f t="shared" si="13"/>
        <v>57564.33841653834</v>
      </c>
      <c r="U25" s="108">
        <f t="shared" si="5"/>
        <v>114860.77840000001</v>
      </c>
      <c r="V25" s="109">
        <f t="shared" si="14"/>
        <v>8664.8539648245769</v>
      </c>
      <c r="W25" s="110">
        <f t="shared" si="7"/>
        <v>71425.420594999639</v>
      </c>
      <c r="X25" s="109">
        <f t="shared" si="15"/>
        <v>143817.3150363944</v>
      </c>
      <c r="Y25" s="109">
        <f t="shared" si="16"/>
        <v>267069.31709057832</v>
      </c>
      <c r="Z25" s="110">
        <f t="shared" si="2"/>
        <v>940175.52830895898</v>
      </c>
      <c r="AA25" s="111">
        <f t="shared" si="11"/>
        <v>244.83737716379142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952.46459744934748</v>
      </c>
      <c r="F26" s="115"/>
      <c r="H26" s="39">
        <f t="shared" si="19"/>
        <v>190</v>
      </c>
      <c r="I26" s="116">
        <f t="shared" si="20"/>
        <v>235.72772078936859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285701.68237999862</v>
      </c>
      <c r="T26" s="107">
        <f t="shared" si="13"/>
        <v>59421.252559007327</v>
      </c>
      <c r="U26" s="108">
        <f t="shared" si="5"/>
        <v>118565.96480000002</v>
      </c>
      <c r="V26" s="109">
        <f t="shared" si="14"/>
        <v>8944.3653830447256</v>
      </c>
      <c r="W26" s="110">
        <f t="shared" si="7"/>
        <v>75889.509382187127</v>
      </c>
      <c r="X26" s="109">
        <f t="shared" si="15"/>
        <v>152805.89722616904</v>
      </c>
      <c r="Y26" s="109">
        <f t="shared" si="16"/>
        <v>283761.14940873941</v>
      </c>
      <c r="Z26" s="110">
        <f t="shared" si="2"/>
        <v>985089.82113914622</v>
      </c>
      <c r="AA26" s="111">
        <f t="shared" si="11"/>
        <v>241.44358361253583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802.56383628889864</v>
      </c>
      <c r="F27" s="115"/>
      <c r="H27" s="39">
        <f t="shared" si="19"/>
        <v>200</v>
      </c>
      <c r="I27" s="116">
        <f t="shared" si="20"/>
        <v>233.29847908952254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294629.8599543735</v>
      </c>
      <c r="T27" s="107">
        <f t="shared" si="13"/>
        <v>61278.166701476301</v>
      </c>
      <c r="U27" s="108">
        <f t="shared" si="5"/>
        <v>122271.15119999999</v>
      </c>
      <c r="V27" s="109">
        <f t="shared" si="14"/>
        <v>9223.8768012648725</v>
      </c>
      <c r="W27" s="110">
        <f t="shared" si="7"/>
        <v>80353.598169374585</v>
      </c>
      <c r="X27" s="109">
        <f t="shared" si="15"/>
        <v>161794.4794159437</v>
      </c>
      <c r="Y27" s="109">
        <f t="shared" si="16"/>
        <v>300452.98172690056</v>
      </c>
      <c r="Z27" s="110">
        <f t="shared" si="2"/>
        <v>1030004.1139693336</v>
      </c>
      <c r="AA27" s="111">
        <f t="shared" si="11"/>
        <v>238.42687823364204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712.62337959262936</v>
      </c>
      <c r="F28" s="115"/>
      <c r="H28" s="39">
        <f t="shared" si="19"/>
        <v>210</v>
      </c>
      <c r="I28" s="116">
        <f t="shared" si="20"/>
        <v>231.10059374204278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303558.03752874845</v>
      </c>
      <c r="T28" s="107">
        <f t="shared" si="13"/>
        <v>63135.080843945281</v>
      </c>
      <c r="U28" s="108">
        <f t="shared" si="5"/>
        <v>125976.3376</v>
      </c>
      <c r="V28" s="109">
        <f t="shared" si="14"/>
        <v>9503.3882194850194</v>
      </c>
      <c r="W28" s="110">
        <f t="shared" si="7"/>
        <v>84817.686956562073</v>
      </c>
      <c r="X28" s="109">
        <f t="shared" si="15"/>
        <v>170783.06160571834</v>
      </c>
      <c r="Y28" s="109">
        <f t="shared" si="16"/>
        <v>317144.81404506171</v>
      </c>
      <c r="Z28" s="110">
        <f t="shared" si="2"/>
        <v>1074918.4067995208</v>
      </c>
      <c r="AA28" s="111">
        <f t="shared" si="11"/>
        <v>235.72772078936859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652.66307512844992</v>
      </c>
      <c r="F29" s="115"/>
      <c r="H29" s="39">
        <f t="shared" si="19"/>
        <v>220</v>
      </c>
      <c r="I29" s="116">
        <f t="shared" si="20"/>
        <v>229.10251615342477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312486.21510312345</v>
      </c>
      <c r="T29" s="107">
        <f t="shared" si="13"/>
        <v>64991.994986414262</v>
      </c>
      <c r="U29" s="108">
        <f t="shared" si="5"/>
        <v>129681.524</v>
      </c>
      <c r="V29" s="109">
        <f t="shared" si="14"/>
        <v>9782.8996377051681</v>
      </c>
      <c r="W29" s="110">
        <f t="shared" si="7"/>
        <v>89281.77574374956</v>
      </c>
      <c r="X29" s="109">
        <f t="shared" si="15"/>
        <v>179771.643795493</v>
      </c>
      <c r="Y29" s="109">
        <f t="shared" si="16"/>
        <v>333836.64636322286</v>
      </c>
      <c r="Z29" s="110">
        <f t="shared" si="2"/>
        <v>1119832.6996297082</v>
      </c>
      <c r="AA29" s="111">
        <f t="shared" si="11"/>
        <v>233.29847908952254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609.83428622546433</v>
      </c>
      <c r="F30" s="115"/>
      <c r="H30" s="39">
        <f t="shared" si="19"/>
        <v>230</v>
      </c>
      <c r="I30" s="116">
        <f t="shared" si="20"/>
        <v>227.27818444207796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321414.3926774984</v>
      </c>
      <c r="T30" s="107">
        <f t="shared" si="13"/>
        <v>66848.909128883242</v>
      </c>
      <c r="U30" s="108">
        <f t="shared" si="5"/>
        <v>133386.71040000001</v>
      </c>
      <c r="V30" s="109">
        <f t="shared" si="14"/>
        <v>10062.411055925315</v>
      </c>
      <c r="W30" s="110">
        <f t="shared" si="7"/>
        <v>93745.864530937033</v>
      </c>
      <c r="X30" s="109">
        <f t="shared" si="15"/>
        <v>188760.22598526764</v>
      </c>
      <c r="Y30" s="109">
        <f t="shared" si="16"/>
        <v>350528.478681384</v>
      </c>
      <c r="Z30" s="110">
        <f t="shared" si="2"/>
        <v>1164746.9924598956</v>
      </c>
      <c r="AA30" s="111">
        <f t="shared" si="11"/>
        <v>231.10059374204278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577.71269454822539</v>
      </c>
      <c r="F31" s="115"/>
      <c r="H31" s="39">
        <f t="shared" si="19"/>
        <v>240</v>
      </c>
      <c r="I31" s="116">
        <f t="shared" si="20"/>
        <v>225.60588037334335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330342.57025187335</v>
      </c>
      <c r="T31" s="107">
        <f t="shared" si="13"/>
        <v>68705.823271352216</v>
      </c>
      <c r="U31" s="108">
        <f t="shared" si="5"/>
        <v>137091.89680000002</v>
      </c>
      <c r="V31" s="109">
        <f t="shared" si="14"/>
        <v>10341.922474145464</v>
      </c>
      <c r="W31" s="110">
        <f t="shared" si="7"/>
        <v>98209.953318124506</v>
      </c>
      <c r="X31" s="109">
        <f t="shared" si="15"/>
        <v>197748.8081750423</v>
      </c>
      <c r="Y31" s="109">
        <f t="shared" si="16"/>
        <v>367220.31099954515</v>
      </c>
      <c r="Z31" s="110">
        <f t="shared" si="2"/>
        <v>1209661.2852900829</v>
      </c>
      <c r="AA31" s="111">
        <f t="shared" si="11"/>
        <v>229.10251615342477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552.72923435481732</v>
      </c>
      <c r="F32" s="115"/>
      <c r="H32" s="39">
        <f t="shared" si="19"/>
        <v>250</v>
      </c>
      <c r="I32" s="116">
        <f t="shared" si="20"/>
        <v>224.06736063010749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339270.74782624829</v>
      </c>
      <c r="T32" s="107">
        <f t="shared" si="13"/>
        <v>70562.737413821189</v>
      </c>
      <c r="U32" s="108">
        <f t="shared" si="5"/>
        <v>140797.08319999999</v>
      </c>
      <c r="V32" s="109">
        <f t="shared" si="14"/>
        <v>10621.433892365611</v>
      </c>
      <c r="W32" s="110">
        <f t="shared" si="7"/>
        <v>102674.04210531198</v>
      </c>
      <c r="X32" s="109">
        <f t="shared" si="15"/>
        <v>206737.39036481694</v>
      </c>
      <c r="Y32" s="109">
        <f t="shared" si="16"/>
        <v>383912.14331770624</v>
      </c>
      <c r="Z32" s="110">
        <f t="shared" si="2"/>
        <v>1254575.5781202703</v>
      </c>
      <c r="AA32" s="111">
        <f t="shared" si="11"/>
        <v>227.27818444207796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532.7424662000908</v>
      </c>
      <c r="F33" s="115"/>
      <c r="H33" s="39">
        <f t="shared" si="19"/>
        <v>260</v>
      </c>
      <c r="I33" s="116">
        <f t="shared" si="20"/>
        <v>222.64718855942829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348198.92540062324</v>
      </c>
      <c r="T33" s="107">
        <f t="shared" si="13"/>
        <v>72419.651556290177</v>
      </c>
      <c r="U33" s="108">
        <f t="shared" si="5"/>
        <v>144502.2696</v>
      </c>
      <c r="V33" s="109">
        <f t="shared" si="14"/>
        <v>10900.945310585757</v>
      </c>
      <c r="W33" s="110">
        <f t="shared" si="7"/>
        <v>107138.13089249945</v>
      </c>
      <c r="X33" s="109">
        <f t="shared" si="15"/>
        <v>215725.9725545916</v>
      </c>
      <c r="Y33" s="109">
        <f t="shared" si="16"/>
        <v>400603.97563586739</v>
      </c>
      <c r="Z33" s="110">
        <f t="shared" si="2"/>
        <v>1299489.8709504576</v>
      </c>
      <c r="AA33" s="111">
        <f t="shared" si="11"/>
        <v>225.60588037334335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351.35597089759943</v>
      </c>
      <c r="F34" s="115"/>
      <c r="H34" s="39">
        <f t="shared" si="19"/>
        <v>280</v>
      </c>
      <c r="I34" s="116">
        <f t="shared" si="20"/>
        <v>220.1111670046439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357127.10297499818</v>
      </c>
      <c r="T34" s="107">
        <f t="shared" si="13"/>
        <v>74276.56569875915</v>
      </c>
      <c r="U34" s="108">
        <f t="shared" si="5"/>
        <v>148207.45600000001</v>
      </c>
      <c r="V34" s="109">
        <f t="shared" si="14"/>
        <v>11180.456728805906</v>
      </c>
      <c r="W34" s="110">
        <f t="shared" si="7"/>
        <v>111602.21967968694</v>
      </c>
      <c r="X34" s="109">
        <f t="shared" si="15"/>
        <v>224714.55474436624</v>
      </c>
      <c r="Y34" s="109">
        <f t="shared" si="16"/>
        <v>417295.8079540286</v>
      </c>
      <c r="Z34" s="110">
        <f t="shared" si="2"/>
        <v>1344404.163780645</v>
      </c>
      <c r="AA34" s="111">
        <f t="shared" si="11"/>
        <v>224.06736063010749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328.45201833516177</v>
      </c>
      <c r="F35" s="115"/>
      <c r="H35" s="39">
        <f t="shared" si="19"/>
        <v>300</v>
      </c>
      <c r="I35" s="116">
        <f t="shared" si="20"/>
        <v>217.91328165716411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366055.28054937313</v>
      </c>
      <c r="T35" s="107">
        <f t="shared" si="13"/>
        <v>76133.479841228123</v>
      </c>
      <c r="U35" s="108">
        <f t="shared" si="5"/>
        <v>151912.64239999998</v>
      </c>
      <c r="V35" s="109">
        <f t="shared" si="14"/>
        <v>11459.968147026053</v>
      </c>
      <c r="W35" s="110">
        <f t="shared" si="7"/>
        <v>116066.30846687441</v>
      </c>
      <c r="X35" s="109">
        <f t="shared" si="15"/>
        <v>233703.1369341409</v>
      </c>
      <c r="Y35" s="109">
        <f t="shared" si="16"/>
        <v>433987.64027218975</v>
      </c>
      <c r="Z35" s="110">
        <f t="shared" si="2"/>
        <v>1389318.4566108324</v>
      </c>
      <c r="AA35" s="111">
        <f t="shared" si="11"/>
        <v>222.64718855942829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311.27405391333343</v>
      </c>
      <c r="F36" s="115"/>
      <c r="H36" s="39">
        <f t="shared" si="19"/>
        <v>320</v>
      </c>
      <c r="I36" s="116">
        <f t="shared" si="20"/>
        <v>215.99013197811934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383911.63569812302</v>
      </c>
      <c r="T36" s="107">
        <f t="shared" si="13"/>
        <v>79847.308126166085</v>
      </c>
      <c r="U36" s="108">
        <f t="shared" si="5"/>
        <v>159323.01519999999</v>
      </c>
      <c r="V36" s="109">
        <f t="shared" si="14"/>
        <v>12018.990983466349</v>
      </c>
      <c r="W36" s="110">
        <f t="shared" si="7"/>
        <v>124994.48604124934</v>
      </c>
      <c r="X36" s="109">
        <f t="shared" si="15"/>
        <v>251680.3013136902</v>
      </c>
      <c r="Y36" s="109">
        <f t="shared" si="16"/>
        <v>467371.30490851199</v>
      </c>
      <c r="Z36" s="110">
        <f t="shared" si="2"/>
        <v>1479147.0422712071</v>
      </c>
      <c r="AA36" s="111">
        <f t="shared" si="11"/>
        <v>220.1111670046439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297.9134149185781</v>
      </c>
      <c r="F37" s="115"/>
      <c r="H37" s="39">
        <f t="shared" si="19"/>
        <v>340</v>
      </c>
      <c r="I37" s="116">
        <f t="shared" si="20"/>
        <v>214.29323520249159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401767.99084687297</v>
      </c>
      <c r="T37" s="107">
        <f t="shared" si="13"/>
        <v>83561.13641110406</v>
      </c>
      <c r="U37" s="108">
        <f t="shared" si="5"/>
        <v>166733.38800000001</v>
      </c>
      <c r="V37" s="109">
        <f t="shared" si="14"/>
        <v>12578.013819906644</v>
      </c>
      <c r="W37" s="110">
        <f t="shared" si="7"/>
        <v>133922.6636156243</v>
      </c>
      <c r="X37" s="109">
        <f t="shared" si="15"/>
        <v>269657.46569323947</v>
      </c>
      <c r="Y37" s="109">
        <f t="shared" si="16"/>
        <v>500754.96954483428</v>
      </c>
      <c r="Z37" s="110">
        <f t="shared" si="2"/>
        <v>1568975.6279315816</v>
      </c>
      <c r="AA37" s="111">
        <f t="shared" si="11"/>
        <v>217.91328165716411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287.22490372277377</v>
      </c>
      <c r="F38" s="115"/>
      <c r="H38" s="39">
        <f t="shared" si="19"/>
        <v>360</v>
      </c>
      <c r="I38" s="116">
        <f t="shared" si="20"/>
        <v>212.78488251304464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419624.34599562286</v>
      </c>
      <c r="T38" s="107">
        <f t="shared" si="13"/>
        <v>87274.964696042007</v>
      </c>
      <c r="U38" s="108">
        <f t="shared" si="5"/>
        <v>174143.76080000002</v>
      </c>
      <c r="V38" s="109">
        <f t="shared" si="14"/>
        <v>13137.03665634694</v>
      </c>
      <c r="W38" s="110">
        <f t="shared" si="7"/>
        <v>142850.84118999928</v>
      </c>
      <c r="X38" s="109">
        <f t="shared" si="15"/>
        <v>287634.6300727888</v>
      </c>
      <c r="Y38" s="109">
        <f t="shared" si="16"/>
        <v>534138.63418115664</v>
      </c>
      <c r="Z38" s="110">
        <f t="shared" si="2"/>
        <v>1658804.2135919565</v>
      </c>
      <c r="AA38" s="111">
        <f t="shared" si="11"/>
        <v>215.99013197811934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278.47975819893395</v>
      </c>
      <c r="F39" s="115"/>
      <c r="H39" s="39">
        <f t="shared" si="19"/>
        <v>380</v>
      </c>
      <c r="I39" s="116">
        <f t="shared" si="20"/>
        <v>211.43530379090797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437480.70114437287</v>
      </c>
      <c r="T39" s="107">
        <f t="shared" si="13"/>
        <v>90988.792980979968</v>
      </c>
      <c r="U39" s="108">
        <f t="shared" si="5"/>
        <v>181554.13360000003</v>
      </c>
      <c r="V39" s="109">
        <f t="shared" si="14"/>
        <v>13696.059492787235</v>
      </c>
      <c r="W39" s="110">
        <f t="shared" si="7"/>
        <v>151779.01876437425</v>
      </c>
      <c r="X39" s="109">
        <f t="shared" si="15"/>
        <v>305611.79445233807</v>
      </c>
      <c r="Y39" s="109">
        <f t="shared" si="16"/>
        <v>567522.29881747882</v>
      </c>
      <c r="Z39" s="110">
        <f t="shared" si="2"/>
        <v>1748632.7992523313</v>
      </c>
      <c r="AA39" s="111">
        <f t="shared" si="11"/>
        <v>214.29323520249159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271.19213692906737</v>
      </c>
      <c r="F40" s="115"/>
      <c r="H40" s="39">
        <f t="shared" si="19"/>
        <v>400</v>
      </c>
      <c r="I40" s="116">
        <f t="shared" si="20"/>
        <v>210.22068294098491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455337.05629312265</v>
      </c>
      <c r="T40" s="107">
        <f t="shared" si="13"/>
        <v>94702.621265917915</v>
      </c>
      <c r="U40" s="108">
        <f t="shared" si="5"/>
        <v>188964.50639999998</v>
      </c>
      <c r="V40" s="109">
        <f t="shared" si="14"/>
        <v>14255.082329227529</v>
      </c>
      <c r="W40" s="110">
        <f t="shared" si="7"/>
        <v>160707.19633874917</v>
      </c>
      <c r="X40" s="109">
        <f t="shared" si="15"/>
        <v>323588.9588318874</v>
      </c>
      <c r="Y40" s="109">
        <f t="shared" si="16"/>
        <v>600905.96345380112</v>
      </c>
      <c r="Z40" s="110">
        <f t="shared" si="2"/>
        <v>1838461.3849127057</v>
      </c>
      <c r="AA40" s="111">
        <f t="shared" si="11"/>
        <v>212.78488251304464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265.02568816225721</v>
      </c>
      <c r="F41" s="115"/>
      <c r="H41" s="39">
        <f t="shared" si="19"/>
        <v>420</v>
      </c>
      <c r="I41" s="116">
        <f t="shared" si="20"/>
        <v>209.12174026724506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473193.41144187259</v>
      </c>
      <c r="T41" s="107">
        <f t="shared" si="13"/>
        <v>98416.449550855876</v>
      </c>
      <c r="U41" s="108">
        <f t="shared" si="5"/>
        <v>196374.8792</v>
      </c>
      <c r="V41" s="109">
        <f t="shared" si="14"/>
        <v>14814.105165667825</v>
      </c>
      <c r="W41" s="110">
        <f t="shared" si="7"/>
        <v>169635.37391312415</v>
      </c>
      <c r="X41" s="109">
        <f t="shared" si="15"/>
        <v>341566.12321143667</v>
      </c>
      <c r="Y41" s="109">
        <f t="shared" si="16"/>
        <v>634289.62809012341</v>
      </c>
      <c r="Z41" s="110">
        <f t="shared" si="2"/>
        <v>1928289.9705730805</v>
      </c>
      <c r="AA41" s="111">
        <f t="shared" si="11"/>
        <v>211.43530379090797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259.74016064784848</v>
      </c>
      <c r="F42" s="115"/>
      <c r="H42" s="39">
        <f t="shared" si="19"/>
        <v>440</v>
      </c>
      <c r="I42" s="116">
        <f t="shared" si="20"/>
        <v>208.12270147293606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491049.76659062254</v>
      </c>
      <c r="T42" s="107">
        <f t="shared" si="13"/>
        <v>102130.27783579384</v>
      </c>
      <c r="U42" s="108">
        <f t="shared" si="5"/>
        <v>203785.25200000001</v>
      </c>
      <c r="V42" s="109">
        <f t="shared" si="14"/>
        <v>15373.12800210812</v>
      </c>
      <c r="W42" s="110">
        <f t="shared" si="7"/>
        <v>178563.55148749912</v>
      </c>
      <c r="X42" s="109">
        <f t="shared" si="15"/>
        <v>359543.287590986</v>
      </c>
      <c r="Y42" s="109">
        <f t="shared" si="16"/>
        <v>667673.29272644571</v>
      </c>
      <c r="Z42" s="110">
        <f t="shared" si="2"/>
        <v>2018118.5562334552</v>
      </c>
      <c r="AA42" s="111">
        <f t="shared" si="11"/>
        <v>210.22068294098491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248.68367652188098</v>
      </c>
      <c r="F43" s="115"/>
      <c r="H43" s="39">
        <f t="shared" si="19"/>
        <v>460</v>
      </c>
      <c r="I43" s="116">
        <f t="shared" si="20"/>
        <v>207.21053561726259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508906.12173937244</v>
      </c>
      <c r="T43" s="107">
        <f t="shared" si="13"/>
        <v>105844.1061207318</v>
      </c>
      <c r="U43" s="108">
        <f t="shared" si="5"/>
        <v>211195.62480000002</v>
      </c>
      <c r="V43" s="109">
        <f t="shared" si="14"/>
        <v>15932.150838548416</v>
      </c>
      <c r="W43" s="110">
        <f t="shared" si="7"/>
        <v>187491.72906187407</v>
      </c>
      <c r="X43" s="109">
        <f t="shared" si="15"/>
        <v>377520.45197053527</v>
      </c>
      <c r="Y43" s="109">
        <f t="shared" si="16"/>
        <v>701056.95736276801</v>
      </c>
      <c r="Z43" s="110">
        <f t="shared" si="2"/>
        <v>2107947.1418938302</v>
      </c>
      <c r="AA43" s="111">
        <f t="shared" si="11"/>
        <v>209.12174026724506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244.83737716379142</v>
      </c>
      <c r="F44" s="115"/>
      <c r="H44" s="39">
        <f t="shared" si="19"/>
        <v>480</v>
      </c>
      <c r="I44" s="116">
        <f t="shared" si="20"/>
        <v>206.37438358289535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526762.47688812239</v>
      </c>
      <c r="T44" s="107">
        <f t="shared" si="13"/>
        <v>109557.93440566976</v>
      </c>
      <c r="U44" s="108">
        <f t="shared" si="5"/>
        <v>218605.99760000003</v>
      </c>
      <c r="V44" s="109">
        <f t="shared" si="14"/>
        <v>16491.173674988713</v>
      </c>
      <c r="W44" s="110">
        <f t="shared" si="7"/>
        <v>196419.90663624904</v>
      </c>
      <c r="X44" s="109">
        <f t="shared" si="15"/>
        <v>395497.6163500846</v>
      </c>
      <c r="Y44" s="109">
        <f t="shared" si="16"/>
        <v>734440.6219990903</v>
      </c>
      <c r="Z44" s="110">
        <f t="shared" si="2"/>
        <v>2197775.7275542049</v>
      </c>
      <c r="AA44" s="111">
        <f t="shared" si="11"/>
        <v>208.12270147293606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241.44358361253583</v>
      </c>
      <c r="F45" s="117"/>
      <c r="H45" s="40">
        <f t="shared" si="19"/>
        <v>500</v>
      </c>
      <c r="I45" s="118">
        <f t="shared" si="20"/>
        <v>205.6051237112774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544618.83203687216</v>
      </c>
      <c r="T45" s="107">
        <f t="shared" si="13"/>
        <v>113271.76269060769</v>
      </c>
      <c r="U45" s="108">
        <f t="shared" si="5"/>
        <v>226016.37039999999</v>
      </c>
      <c r="V45" s="109">
        <f t="shared" si="14"/>
        <v>17050.196511429007</v>
      </c>
      <c r="W45" s="110">
        <f t="shared" si="7"/>
        <v>205348.0842106239</v>
      </c>
      <c r="X45" s="109">
        <f t="shared" si="15"/>
        <v>413474.78072963387</v>
      </c>
      <c r="Y45" s="109">
        <f t="shared" si="16"/>
        <v>767824.28663541249</v>
      </c>
      <c r="Z45" s="110">
        <f t="shared" si="2"/>
        <v>2287604.3132145791</v>
      </c>
      <c r="AA45" s="111">
        <f t="shared" si="11"/>
        <v>207.21053561726259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562475.18718562217</v>
      </c>
      <c r="T46" s="78">
        <f t="shared" si="13"/>
        <v>116985.59097554567</v>
      </c>
      <c r="U46" s="86">
        <f t="shared" si="5"/>
        <v>233426.7432</v>
      </c>
      <c r="V46" s="92">
        <f t="shared" si="14"/>
        <v>17609.219347869301</v>
      </c>
      <c r="W46" s="90">
        <f t="shared" si="7"/>
        <v>214276.26178499893</v>
      </c>
      <c r="X46" s="92">
        <f t="shared" si="15"/>
        <v>431451.9451091832</v>
      </c>
      <c r="Y46" s="92">
        <f t="shared" si="16"/>
        <v>801207.95127173478</v>
      </c>
      <c r="Z46" s="90">
        <f t="shared" si="2"/>
        <v>2377432.8988749543</v>
      </c>
      <c r="AA46" s="93">
        <f t="shared" si="11"/>
        <v>206.37438358289535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580331.54233437206</v>
      </c>
      <c r="T47" s="78">
        <f t="shared" si="13"/>
        <v>120699.41926048363</v>
      </c>
      <c r="U47" s="86">
        <f t="shared" si="5"/>
        <v>240837.11600000001</v>
      </c>
      <c r="V47" s="92">
        <f t="shared" si="14"/>
        <v>18168.242184309598</v>
      </c>
      <c r="W47" s="90">
        <f t="shared" si="7"/>
        <v>223204.43935937388</v>
      </c>
      <c r="X47" s="92">
        <f t="shared" si="15"/>
        <v>449429.10948873247</v>
      </c>
      <c r="Y47" s="92">
        <f t="shared" si="16"/>
        <v>834591.6159080572</v>
      </c>
      <c r="Z47" s="90">
        <f t="shared" si="2"/>
        <v>2467261.484535329</v>
      </c>
      <c r="AA47" s="93">
        <f t="shared" si="11"/>
        <v>205.6051237112774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N°36/25&amp;11
ANEXO I&amp;R&amp;"-,Cursiva"&amp;10“Gral. Martín Miguel de Güemes Héroe de la Nación Argentina”</oddHeader>
    <oddFooter xml:space="preserve">&amp;CABRIL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topLeftCell="A514" zoomScale="93" zoomScaleNormal="100" zoomScaleSheetLayoutView="93" workbookViewId="0">
      <selection activeCell="J383" sqref="J383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18" t="s">
        <v>2042</v>
      </c>
      <c r="B2" s="318"/>
      <c r="C2" s="318"/>
      <c r="D2" s="318"/>
      <c r="E2" s="318"/>
      <c r="F2" s="318"/>
      <c r="G2" s="318"/>
      <c r="H2" s="318"/>
    </row>
    <row r="3" spans="1:8" ht="17.25" customHeight="1" x14ac:dyDescent="0.25">
      <c r="A3" s="319" t="s">
        <v>901</v>
      </c>
      <c r="B3" s="319"/>
      <c r="C3" s="319"/>
      <c r="D3" s="319"/>
      <c r="E3" s="319"/>
      <c r="F3" s="319"/>
      <c r="G3" s="319"/>
      <c r="H3" s="319"/>
    </row>
    <row r="4" spans="1:8" ht="18.75" customHeight="1" x14ac:dyDescent="0.25">
      <c r="A4" s="317" t="s">
        <v>900</v>
      </c>
      <c r="B4" s="317"/>
      <c r="C4" s="317"/>
      <c r="D4" s="317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6" t="s">
        <v>900</v>
      </c>
      <c r="C5" s="316"/>
      <c r="D5" s="316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VLOOKUP(E6,IN_04_25!$B$8:$E$635,4,FALSE)</f>
        <v>3637.362296024542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VLOOKUP(E7,IN_04_25!$B$8:$E$635,4,FALSE)</f>
        <v>3747.23783088659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VLOOKUP(E8,IN_04_25!$B$8:$E$635,4,FALSE)</f>
        <v>3756.3338407286183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VLOOKUP(E9,IN_04_25!$B$8:$E$635,4,FALSE)</f>
        <v>3912.2528833116776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VLOOKUP(E10,IN_04_25!$B$8:$E$635,4,FALSE)</f>
        <v>4144.3593171616803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VLOOKUP(E11,IN_04_25!$B$8:$E$635,4,FALSE)</f>
        <v>3485.0992334811708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VLOOKUP(E12,IN_04_25!$B$8:$E$635,4,FALSE)</f>
        <v>3942.0626828321333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VLOOKUP(E13,IN_04_25!$B$8:$E$635,4,FALSE)</f>
        <v>3682656.0559472702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VLOOKUP(E14,IN_04_25!$B$8:$E$635,4,FALSE)</f>
        <v>6003.2405419224924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VLOOKUP(E15,IN_04_25!$B$8:$E$635,4,FALSE)</f>
        <v>1761.5440239011725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VLOOKUP(E16,IN_04_25!$B$8:$E$635,4,FALSE)</f>
        <v>269.61043798297175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VLOOKUP(E17,IN_04_25!$B$8:$E$635,4,FALSE)</f>
        <v>3976385.5400320054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VLOOKUP(E18,IN_04_25!$B$8:$E$635,4,FALSE)</f>
        <v>4200.1674051694545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VLOOKUP(E19,IN_04_25!$B$8:$E$635,4,FALSE)</f>
        <v>4237.861040463531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VLOOKUP(E20,IN_04_25!$B$8:$E$635,4,FALSE)</f>
        <v>11793.934467335495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VLOOKUP(E21,IN_04_25!$B$8:$E$635,4,FALSE)</f>
        <v>16544.308423546801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VLOOKUP(E22,IN_04_25!$B$8:$E$635,4,FALSE)</f>
        <v>9844.8399513778822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VLOOKUP(E23,IN_04_25!$B$8:$E$635,4,FALSE)</f>
        <v>7367.3925968310978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VLOOKUP(E24,IN_04_25!$B$8:$E$635,4,FALSE)</f>
        <v>4863.1257814310366</v>
      </c>
      <c r="G24" s="293"/>
      <c r="H24" s="295" t="s">
        <v>3</v>
      </c>
    </row>
    <row r="25" spans="1:8" x14ac:dyDescent="0.25">
      <c r="A25" s="286"/>
      <c r="B25" s="316" t="s">
        <v>880</v>
      </c>
      <c r="C25" s="316"/>
      <c r="D25" s="316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VLOOKUP(E26,IN_04_25!$B$8:$E$635,4,FALSE)</f>
        <v>198086.15721913782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VLOOKUP(E27,IN_04_25!$B$8:$E$635,4,FALSE)</f>
        <v>17871.704911503057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VLOOKUP(E28,IN_04_25!$B$8:$E$635,4,FALSE)</f>
        <v>5508.7840351908944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VLOOKUP(E29,IN_04_25!$B$8:$E$635,4,FALSE)</f>
        <v>5920.9296084348198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VLOOKUP(E30,IN_04_25!$B$8:$E$635,4,FALSE)</f>
        <v>308.95018491459126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VLOOKUP(E31,IN_04_25!$B$8:$E$635,4,FALSE)</f>
        <v>335.69313709248314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VLOOKUP(E32,IN_04_25!$B$8:$E$635,4,FALSE)</f>
        <v>6936.0425851462414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VLOOKUP(E33,IN_04_25!$B$8:$E$635,4,FALSE)</f>
        <v>29521.162182166572</v>
      </c>
      <c r="G33" s="293"/>
      <c r="H33" s="295" t="s">
        <v>4</v>
      </c>
    </row>
    <row r="34" spans="1:8" x14ac:dyDescent="0.25">
      <c r="A34" s="286"/>
      <c r="B34" s="316" t="s">
        <v>870</v>
      </c>
      <c r="C34" s="316"/>
      <c r="D34" s="316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VLOOKUP(E35,IN_04_25!$B$8:$E$635,4,FALSE)</f>
        <v>5532.6949261776181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VLOOKUP(E36,IN_04_25!$B$8:$E$635,4,FALSE)</f>
        <v>5195.1399751777381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VLOOKUP(E37,IN_04_25!$B$8:$E$635,4,FALSE)</f>
        <v>6307.1817694910123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VLOOKUP(E38,IN_04_25!$B$8:$E$635,4,FALSE)</f>
        <v>9247.2561302059021</v>
      </c>
      <c r="G38" s="293"/>
      <c r="H38" s="295" t="s">
        <v>117</v>
      </c>
    </row>
    <row r="39" spans="1:8" x14ac:dyDescent="0.25">
      <c r="A39" s="286"/>
      <c r="B39" s="316" t="s">
        <v>865</v>
      </c>
      <c r="C39" s="316"/>
      <c r="D39" s="316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VLOOKUP(E40,IN_04_25!$B$8:$E$635,4,FALSE)</f>
        <v>602.89536303816226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VLOOKUP(E41,IN_04_25!$B$8:$E$635,4,FALSE)</f>
        <v>1399.247751561926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VLOOKUP(E42,IN_04_25!$B$8:$E$635,4,FALSE)</f>
        <v>908.04261597605114</v>
      </c>
      <c r="G42" s="293"/>
      <c r="H42" s="295" t="s">
        <v>2</v>
      </c>
    </row>
    <row r="43" spans="1:8" x14ac:dyDescent="0.25">
      <c r="A43" s="286"/>
      <c r="B43" s="316" t="s">
        <v>861</v>
      </c>
      <c r="C43" s="316"/>
      <c r="D43" s="316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VLOOKUP(E44,IN_04_25!$B$8:$E$635,4,FALSE)</f>
        <v>1505.5116125329421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VLOOKUP(E45,IN_04_25!$B$8:$E$635,4,FALSE)</f>
        <v>9703.5967543610641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VLOOKUP(E46,IN_04_25!$B$8:$E$635,4,FALSE)</f>
        <v>16583.706172397669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VLOOKUP(E47,IN_04_25!$B$8:$E$635,4,FALSE)</f>
        <v>37182.181670579521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VLOOKUP(E48,IN_04_25!$B$8:$E$635,4,FALSE)</f>
        <v>64690.743808659754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VLOOKUP(E49,IN_04_25!$B$8:$E$635,4,FALSE)</f>
        <v>3218.1765671054918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VLOOKUP(E50,IN_04_25!$B$8:$E$635,4,FALSE)</f>
        <v>9176.0851567748523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VLOOKUP(E51,IN_04_25!$B$8:$E$635,4,FALSE)</f>
        <v>8191.1255957017211</v>
      </c>
      <c r="G51" s="293"/>
      <c r="H51" s="295" t="s">
        <v>4</v>
      </c>
    </row>
    <row r="52" spans="1:8" x14ac:dyDescent="0.25">
      <c r="A52" s="286"/>
      <c r="B52" s="316" t="s">
        <v>851</v>
      </c>
      <c r="C52" s="316"/>
      <c r="D52" s="316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VLOOKUP(E53,IN_04_25!$B$8:$E$635,4,FALSE)</f>
        <v>6531.3164731845645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VLOOKUP(E54,IN_04_25!$B$8:$E$635,4,FALSE)</f>
        <v>5671.9573061905048</v>
      </c>
      <c r="G54" s="293"/>
      <c r="H54" s="295" t="s">
        <v>117</v>
      </c>
    </row>
    <row r="55" spans="1:8" ht="15" customHeight="1" x14ac:dyDescent="0.25">
      <c r="A55" s="286"/>
      <c r="B55" s="316" t="s">
        <v>848</v>
      </c>
      <c r="C55" s="316"/>
      <c r="D55" s="316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VLOOKUP(E56,IN_04_25!$B$8:$E$635,4,FALSE)</f>
        <v>4114.2885744202213</v>
      </c>
      <c r="G56" s="293"/>
      <c r="H56" s="295" t="s">
        <v>2</v>
      </c>
    </row>
    <row r="57" spans="1:8" ht="15" customHeight="1" x14ac:dyDescent="0.25">
      <c r="A57" s="286"/>
      <c r="B57" s="316" t="s">
        <v>846</v>
      </c>
      <c r="C57" s="316"/>
      <c r="D57" s="316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VLOOKUP(E58,IN_04_25!$B$8:$E$635,4,FALSE)</f>
        <v>7527.6144314816529</v>
      </c>
      <c r="G58" s="293"/>
      <c r="H58" s="295" t="s">
        <v>2</v>
      </c>
    </row>
    <row r="59" spans="1:8" ht="26.25" customHeight="1" x14ac:dyDescent="0.25">
      <c r="A59" s="317" t="s">
        <v>844</v>
      </c>
      <c r="B59" s="317"/>
      <c r="C59" s="317"/>
      <c r="D59" s="317"/>
      <c r="E59" s="316"/>
      <c r="F59" s="316"/>
      <c r="G59" s="316"/>
      <c r="H59" s="316"/>
    </row>
    <row r="60" spans="1:8" ht="15" customHeight="1" x14ac:dyDescent="0.25">
      <c r="A60" s="286"/>
      <c r="B60" s="316" t="s">
        <v>843</v>
      </c>
      <c r="C60" s="316"/>
      <c r="D60" s="316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VLOOKUP(E61,IN_04_25!$B$8:$E$635,4,FALSE)</f>
        <v>2721.5645803049952</v>
      </c>
      <c r="G61" s="293"/>
      <c r="H61" s="295" t="s">
        <v>119</v>
      </c>
    </row>
    <row r="62" spans="1:8" ht="26.25" customHeight="1" x14ac:dyDescent="0.25">
      <c r="A62" s="286"/>
      <c r="B62" s="316" t="s">
        <v>841</v>
      </c>
      <c r="C62" s="316"/>
      <c r="D62" s="316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VLOOKUP(E63,IN_04_25!$B$8:$E$635,4,FALSE)</f>
        <v>2637.7886890522745</v>
      </c>
      <c r="G63" s="293"/>
      <c r="H63" s="295" t="s">
        <v>119</v>
      </c>
    </row>
    <row r="64" spans="1:8" ht="26.25" customHeight="1" x14ac:dyDescent="0.25">
      <c r="A64" s="317" t="s">
        <v>839</v>
      </c>
      <c r="B64" s="317"/>
      <c r="C64" s="317"/>
      <c r="D64" s="317"/>
      <c r="E64" s="316"/>
      <c r="F64" s="316"/>
      <c r="G64" s="316"/>
      <c r="H64" s="316"/>
    </row>
    <row r="65" spans="1:8" x14ac:dyDescent="0.25">
      <c r="A65" s="286"/>
      <c r="B65" s="316" t="s">
        <v>838</v>
      </c>
      <c r="C65" s="316"/>
      <c r="D65" s="316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VLOOKUP(E66,IN_04_25!$B$8:$E$635,4,FALSE)</f>
        <v>5445.8933513440907</v>
      </c>
      <c r="G66" s="293"/>
      <c r="H66" s="295" t="s">
        <v>117</v>
      </c>
    </row>
    <row r="67" spans="1:8" ht="26.25" customHeight="1" x14ac:dyDescent="0.25">
      <c r="A67" s="286"/>
      <c r="B67" s="316" t="s">
        <v>836</v>
      </c>
      <c r="C67" s="316"/>
      <c r="D67" s="316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VLOOKUP(E68,IN_04_25!$B$8:$E$635,4,FALSE)</f>
        <v>8947.6862020007084</v>
      </c>
      <c r="G68" s="293"/>
      <c r="H68" s="295" t="s">
        <v>119</v>
      </c>
    </row>
    <row r="69" spans="1:8" x14ac:dyDescent="0.25">
      <c r="A69" s="286"/>
      <c r="B69" s="316" t="s">
        <v>834</v>
      </c>
      <c r="C69" s="316"/>
      <c r="D69" s="316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VLOOKUP(E70,IN_04_25!$B$8:$E$635,4,FALSE)</f>
        <v>1705.5992965661385</v>
      </c>
      <c r="G70" s="293"/>
      <c r="H70" s="295" t="s">
        <v>119</v>
      </c>
    </row>
    <row r="71" spans="1:8" x14ac:dyDescent="0.25">
      <c r="A71" s="286"/>
      <c r="B71" s="316" t="s">
        <v>832</v>
      </c>
      <c r="C71" s="316"/>
      <c r="D71" s="316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VLOOKUP(E72,IN_04_25!$B$8:$E$635,4,FALSE)</f>
        <v>6760.7869902506236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VLOOKUP(E73,IN_04_25!$B$8:$E$635,4,FALSE)</f>
        <v>7217.0877877516223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VLOOKUP(E74,IN_04_25!$B$8:$E$635,4,FALSE)</f>
        <v>6666.4173123578394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VLOOKUP(E75,IN_04_25!$B$8:$E$635,4,FALSE)</f>
        <v>1330.9876725715908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VLOOKUP(E76,IN_04_25!$B$8:$E$635,4,FALSE)</f>
        <v>8035.7391972868581</v>
      </c>
      <c r="G76" s="293"/>
      <c r="H76" s="295" t="s">
        <v>3</v>
      </c>
    </row>
    <row r="77" spans="1:8" ht="15" customHeight="1" x14ac:dyDescent="0.25">
      <c r="A77" s="286"/>
      <c r="B77" s="316" t="s">
        <v>826</v>
      </c>
      <c r="C77" s="316"/>
      <c r="D77" s="316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VLOOKUP(E78,IN_04_25!$B$8:$E$635,4,FALSE)</f>
        <v>680.73297606169308</v>
      </c>
      <c r="G78" s="293"/>
      <c r="H78" s="295" t="s">
        <v>117</v>
      </c>
    </row>
    <row r="79" spans="1:8" ht="15" customHeight="1" x14ac:dyDescent="0.25">
      <c r="A79" s="286"/>
      <c r="B79" s="316" t="s">
        <v>824</v>
      </c>
      <c r="C79" s="316"/>
      <c r="D79" s="316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VLOOKUP(E80,IN_04_25!$B$8:$E$635,4,FALSE)</f>
        <v>2293.0992970249213</v>
      </c>
      <c r="G80" s="293"/>
      <c r="H80" s="295" t="s">
        <v>119</v>
      </c>
    </row>
    <row r="81" spans="1:8" ht="15" customHeight="1" x14ac:dyDescent="0.25">
      <c r="A81" s="286"/>
      <c r="B81" s="316" t="s">
        <v>2012</v>
      </c>
      <c r="C81" s="316"/>
      <c r="D81" s="316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VLOOKUP(E82,IN_04_25!$B$8:$E$635,4,FALSE)</f>
        <v>256.44847241483262</v>
      </c>
      <c r="G82" s="293"/>
      <c r="H82" s="295" t="s">
        <v>3</v>
      </c>
    </row>
    <row r="83" spans="1:8" ht="15" customHeight="1" x14ac:dyDescent="0.25">
      <c r="A83" s="286"/>
      <c r="B83" s="316" t="s">
        <v>821</v>
      </c>
      <c r="C83" s="316"/>
      <c r="D83" s="316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VLOOKUP(E84,IN_04_25!$B$8:$E$635,4,FALSE)</f>
        <v>10341.493946869854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VLOOKUP(E85,IN_04_25!$B$8:$E$635,4,FALSE)</f>
        <v>5831.225211215291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VLOOKUP(E86,IN_04_25!$B$8:$E$635,4,FALSE)</f>
        <v>43521.032787993303</v>
      </c>
      <c r="G86" s="293"/>
      <c r="H86" s="295" t="s">
        <v>2</v>
      </c>
    </row>
    <row r="87" spans="1:8" ht="18" customHeight="1" x14ac:dyDescent="0.25">
      <c r="A87" s="317" t="s">
        <v>817</v>
      </c>
      <c r="B87" s="317"/>
      <c r="C87" s="317"/>
      <c r="D87" s="317"/>
      <c r="E87" s="316"/>
      <c r="F87" s="316"/>
      <c r="G87" s="316"/>
      <c r="H87" s="316"/>
    </row>
    <row r="88" spans="1:8" x14ac:dyDescent="0.25">
      <c r="A88" s="286"/>
      <c r="B88" s="316" t="s">
        <v>816</v>
      </c>
      <c r="C88" s="316"/>
      <c r="D88" s="316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VLOOKUP(E89,IN_04_25!$B$8:$E$635,4,FALSE)</f>
        <v>16767.627375080559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VLOOKUP(E90,IN_04_25!$B$8:$E$635,4,FALSE)</f>
        <v>17693.017920998303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VLOOKUP(E91,IN_04_25!$B$8:$E$635,4,FALSE)</f>
        <v>23141.21603312423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VLOOKUP(E92,IN_04_25!$B$8:$E$635,4,FALSE)</f>
        <v>18157.090333113822</v>
      </c>
      <c r="G92" s="293"/>
      <c r="H92" s="295" t="s">
        <v>1</v>
      </c>
    </row>
    <row r="93" spans="1:8" ht="15" customHeight="1" x14ac:dyDescent="0.25">
      <c r="A93" s="286"/>
      <c r="B93" s="316" t="s">
        <v>811</v>
      </c>
      <c r="C93" s="316"/>
      <c r="D93" s="316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VLOOKUP(E94,IN_04_25!$B$8:$E$635,4,FALSE)</f>
        <v>25880.440581445953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VLOOKUP(E95,IN_04_25!$B$8:$E$635,4,FALSE)</f>
        <v>25270.421643849473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VLOOKUP(E96,IN_04_25!$B$8:$E$635,4,FALSE)</f>
        <v>16780.738663078944</v>
      </c>
      <c r="G96" s="293"/>
      <c r="H96" s="295" t="s">
        <v>1</v>
      </c>
    </row>
    <row r="97" spans="1:8" ht="15" customHeight="1" x14ac:dyDescent="0.25">
      <c r="A97" s="286"/>
      <c r="B97" s="316" t="s">
        <v>807</v>
      </c>
      <c r="C97" s="316"/>
      <c r="D97" s="316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VLOOKUP(E98,IN_04_25!$B$8:$E$635,4,FALSE)</f>
        <v>19514.255024790127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VLOOKUP(E99,IN_04_25!$B$8:$E$635,4,FALSE)</f>
        <v>22748.72223649947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VLOOKUP(E100,IN_04_25!$B$8:$E$635,4,FALSE)</f>
        <v>18773.674626972232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VLOOKUP(E101,IN_04_25!$B$8:$E$635,4,FALSE)</f>
        <v>17511.354286507758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VLOOKUP(E102,IN_04_25!$B$8:$E$635,4,FALSE)</f>
        <v>21028.237977077075</v>
      </c>
      <c r="G102" s="293"/>
      <c r="H102" s="295" t="s">
        <v>1</v>
      </c>
    </row>
    <row r="103" spans="1:8" ht="18" customHeight="1" x14ac:dyDescent="0.25">
      <c r="A103" s="317" t="s">
        <v>801</v>
      </c>
      <c r="B103" s="317"/>
      <c r="C103" s="317"/>
      <c r="D103" s="317"/>
      <c r="E103" s="316"/>
      <c r="F103" s="316"/>
      <c r="G103" s="316"/>
      <c r="H103" s="316"/>
    </row>
    <row r="104" spans="1:8" ht="26.25" customHeight="1" x14ac:dyDescent="0.25">
      <c r="A104" s="286"/>
      <c r="B104" s="316" t="s">
        <v>800</v>
      </c>
      <c r="C104" s="316"/>
      <c r="D104" s="316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VLOOKUP(E105,IN_04_25!$B$8:$E$635,4,FALSE)</f>
        <v>3156.875297365219</v>
      </c>
      <c r="G105" s="293"/>
      <c r="H105" s="295" t="s">
        <v>3</v>
      </c>
    </row>
    <row r="106" spans="1:8" ht="18" customHeight="1" x14ac:dyDescent="0.25">
      <c r="A106" s="317" t="s">
        <v>798</v>
      </c>
      <c r="B106" s="317"/>
      <c r="C106" s="317"/>
      <c r="D106" s="317"/>
      <c r="E106" s="316"/>
      <c r="F106" s="316"/>
      <c r="G106" s="316"/>
      <c r="H106" s="316"/>
    </row>
    <row r="107" spans="1:8" ht="15" customHeight="1" x14ac:dyDescent="0.25">
      <c r="A107" s="286"/>
      <c r="B107" s="316" t="s">
        <v>797</v>
      </c>
      <c r="C107" s="316"/>
      <c r="D107" s="316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VLOOKUP(E108,IN_04_25!$B$8:$E$635,4,FALSE)</f>
        <v>1773.8117095600705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VLOOKUP(E109,IN_04_25!$B$8:$E$635,4,FALSE)</f>
        <v>1170.0209475581921</v>
      </c>
      <c r="G109" s="293"/>
      <c r="H109" s="295" t="s">
        <v>2</v>
      </c>
    </row>
    <row r="110" spans="1:8" ht="26.25" customHeight="1" x14ac:dyDescent="0.25">
      <c r="A110" s="286"/>
      <c r="B110" s="316" t="s">
        <v>794</v>
      </c>
      <c r="C110" s="316"/>
      <c r="D110" s="316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VLOOKUP(E111,IN_04_25!$B$8:$E$635,4,FALSE)</f>
        <v>2510.1825156738332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VLOOKUP(E112,IN_04_25!$B$8:$E$635,4,FALSE)</f>
        <v>2747.0256372878098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VLOOKUP(E113,IN_04_25!$B$8:$E$635,4,FALSE)</f>
        <v>3055.5823221471396</v>
      </c>
      <c r="G113" s="293"/>
      <c r="H113" s="295" t="s">
        <v>4</v>
      </c>
    </row>
    <row r="114" spans="1:8" ht="26.25" customHeight="1" x14ac:dyDescent="0.25">
      <c r="A114" s="317" t="s">
        <v>790</v>
      </c>
      <c r="B114" s="317"/>
      <c r="C114" s="317"/>
      <c r="D114" s="317"/>
      <c r="E114" s="316"/>
      <c r="F114" s="316"/>
      <c r="G114" s="316"/>
      <c r="H114" s="316"/>
    </row>
    <row r="115" spans="1:8" ht="15" customHeight="1" x14ac:dyDescent="0.25">
      <c r="A115" s="286"/>
      <c r="B115" s="316" t="s">
        <v>789</v>
      </c>
      <c r="C115" s="316"/>
      <c r="D115" s="316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VLOOKUP(E116,IN_04_25!$B$8:$E$635,4,FALSE)</f>
        <v>21147.749056962835</v>
      </c>
      <c r="G116" s="293"/>
      <c r="H116" s="295" t="s">
        <v>2</v>
      </c>
    </row>
    <row r="117" spans="1:8" ht="26.25" customHeight="1" x14ac:dyDescent="0.25">
      <c r="A117" s="286"/>
      <c r="B117" s="316" t="s">
        <v>787</v>
      </c>
      <c r="C117" s="316"/>
      <c r="D117" s="316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VLOOKUP(E118,IN_04_25!$B$8:$E$635,4,FALSE)</f>
        <v>213311.68186282169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VLOOKUP(E119,IN_04_25!$B$8:$E$635,4,FALSE)</f>
        <v>124738.42747602444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VLOOKUP(E120,IN_04_25!$B$8:$E$635,4,FALSE)</f>
        <v>333469.77119568532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VLOOKUP(E121,IN_04_25!$B$8:$E$635,4,FALSE)</f>
        <v>53906.504103072723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VLOOKUP(E122,IN_04_25!$B$8:$E$635,4,FALSE)</f>
        <v>53360.688213880858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VLOOKUP(E123,IN_04_25!$B$8:$E$635,4,FALSE)</f>
        <v>52299.475706053199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VLOOKUP(E124,IN_04_25!$B$8:$E$635,4,FALSE)</f>
        <v>243831.460532294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VLOOKUP(E125,IN_04_25!$B$8:$E$635,4,FALSE)</f>
        <v>909693.85350727604</v>
      </c>
      <c r="G125" s="293"/>
      <c r="H125" s="295" t="s">
        <v>2</v>
      </c>
    </row>
    <row r="126" spans="1:8" ht="15" customHeight="1" x14ac:dyDescent="0.25">
      <c r="A126" s="286"/>
      <c r="B126" s="316" t="s">
        <v>778</v>
      </c>
      <c r="C126" s="316"/>
      <c r="D126" s="316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VLOOKUP(E127,IN_04_25!$B$8:$E$635,4,FALSE)</f>
        <v>518049.04564543196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VLOOKUP(E128,IN_04_25!$B$8:$E$635,4,FALSE)</f>
        <v>171018.59917935883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VLOOKUP(E129,IN_04_25!$B$8:$E$635,4,FALSE)</f>
        <v>572979.88224468334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VLOOKUP(E130,IN_04_25!$B$8:$E$635,4,FALSE)</f>
        <v>572979.88224468334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VLOOKUP(E131,IN_04_25!$B$8:$E$635,4,FALSE)</f>
        <v>513116.58527663659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VLOOKUP(E132,IN_04_25!$B$8:$E$635,4,FALSE)</f>
        <v>402017.85523035127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VLOOKUP(E133,IN_04_25!$B$8:$E$635,4,FALSE)</f>
        <v>471234.47324547317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VLOOKUP(E134,IN_04_25!$B$8:$E$635,4,FALSE)</f>
        <v>97635.627521697184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VLOOKUP(E135,IN_04_25!$B$8:$E$635,4,FALSE)</f>
        <v>120383.66636213103</v>
      </c>
      <c r="G135" s="293"/>
      <c r="H135" s="295" t="s">
        <v>2</v>
      </c>
    </row>
    <row r="136" spans="1:8" ht="18" customHeight="1" x14ac:dyDescent="0.25">
      <c r="A136" s="317" t="s">
        <v>768</v>
      </c>
      <c r="B136" s="317"/>
      <c r="C136" s="317"/>
      <c r="D136" s="317"/>
      <c r="E136" s="316"/>
      <c r="F136" s="316"/>
      <c r="G136" s="316"/>
      <c r="H136" s="316"/>
    </row>
    <row r="137" spans="1:8" ht="15" customHeight="1" x14ac:dyDescent="0.25">
      <c r="A137" s="286"/>
      <c r="B137" s="316" t="s">
        <v>767</v>
      </c>
      <c r="C137" s="316"/>
      <c r="D137" s="316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VLOOKUP(E138,IN_04_25!$B$8:$E$635,4,FALSE)</f>
        <v>5519.0330416289598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VLOOKUP(E139,IN_04_25!$B$8:$E$635,4,FALSE)</f>
        <v>7094.8515125036356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VLOOKUP(E140,IN_04_25!$B$8:$E$635,4,FALSE)</f>
        <v>11368.674280176039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VLOOKUP(E141,IN_04_25!$B$8:$E$635,4,FALSE)</f>
        <v>11837.880992001132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VLOOKUP(E142,IN_04_25!$B$8:$E$635,4,FALSE)</f>
        <v>74665.320010397161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VLOOKUP(E143,IN_04_25!$B$8:$E$635,4,FALSE)</f>
        <v>33206.42120843345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VLOOKUP(E144,IN_04_25!$B$8:$E$635,4,FALSE)</f>
        <v>32730.671204063536</v>
      </c>
      <c r="G144" s="293"/>
      <c r="H144" s="295" t="s">
        <v>4</v>
      </c>
    </row>
    <row r="145" spans="1:8" ht="15" customHeight="1" x14ac:dyDescent="0.25">
      <c r="A145" s="286"/>
      <c r="B145" s="316" t="s">
        <v>759</v>
      </c>
      <c r="C145" s="316"/>
      <c r="D145" s="316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VLOOKUP(E146,IN_04_25!$B$8:$E$635,4,FALSE)</f>
        <v>26883.048188000608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VLOOKUP(E147,IN_04_25!$B$8:$E$635,4,FALSE)</f>
        <v>3550.7840309975445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VLOOKUP(E148,IN_04_25!$B$8:$E$635,4,FALSE)</f>
        <v>44990.230999748659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VLOOKUP(E149,IN_04_25!$B$8:$E$635,4,FALSE)</f>
        <v>3880.0265780508248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VLOOKUP(E150,IN_04_25!$B$8:$E$635,4,FALSE)</f>
        <v>58371.922218315129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VLOOKUP(E151,IN_04_25!$B$8:$E$635,4,FALSE)</f>
        <v>49723.120754617412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VLOOKUP(E152,IN_04_25!$B$8:$E$635,4,FALSE)</f>
        <v>5606.9232062928504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VLOOKUP(E153,IN_04_25!$B$8:$E$635,4,FALSE)</f>
        <v>30177.139886283152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VLOOKUP(E154,IN_04_25!$B$8:$E$635,4,FALSE)</f>
        <v>144309.89369915417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VLOOKUP(E155,IN_04_25!$B$8:$E$635,4,FALSE)</f>
        <v>48208.264532899389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VLOOKUP(E156,IN_04_25!$B$8:$E$635,4,FALSE)</f>
        <v>144981.95741513663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VLOOKUP(E157,IN_04_25!$B$8:$E$635,4,FALSE)</f>
        <v>86056.673470299211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VLOOKUP(E158,IN_04_25!$B$8:$E$635,4,FALSE)</f>
        <v>75511.058092166277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VLOOKUP(E159,IN_04_25!$B$8:$E$635,4,FALSE)</f>
        <v>6542.1097125704782</v>
      </c>
      <c r="G159" s="293"/>
      <c r="H159" s="295" t="s">
        <v>744</v>
      </c>
    </row>
    <row r="160" spans="1:8" ht="15" customHeight="1" x14ac:dyDescent="0.25">
      <c r="A160" s="286"/>
      <c r="B160" s="316" t="s">
        <v>743</v>
      </c>
      <c r="C160" s="316"/>
      <c r="D160" s="316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VLOOKUP(E161,IN_04_25!$B$8:$E$635,4,FALSE)</f>
        <v>9798.0008899243967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VLOOKUP(E162,IN_04_25!$B$8:$E$635,4,FALSE)</f>
        <v>13486.89145002457</v>
      </c>
      <c r="G162" s="293"/>
      <c r="H162" s="295" t="s">
        <v>2</v>
      </c>
    </row>
    <row r="163" spans="1:8" ht="18" customHeight="1" x14ac:dyDescent="0.25">
      <c r="A163" s="317" t="s">
        <v>740</v>
      </c>
      <c r="B163" s="317"/>
      <c r="C163" s="317"/>
      <c r="D163" s="317"/>
      <c r="E163" s="316"/>
      <c r="F163" s="316"/>
      <c r="G163" s="316"/>
      <c r="H163" s="316"/>
    </row>
    <row r="164" spans="1:8" ht="15" customHeight="1" x14ac:dyDescent="0.25">
      <c r="A164" s="286"/>
      <c r="B164" s="316" t="s">
        <v>739</v>
      </c>
      <c r="C164" s="316"/>
      <c r="D164" s="316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VLOOKUP(E165,IN_04_25!$B$8:$E$635,4,FALSE)</f>
        <v>2582.0742417203887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VLOOKUP(E166,IN_04_25!$B$8:$E$635,4,FALSE)</f>
        <v>2514.8126985979802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VLOOKUP(E167,IN_04_25!$B$8:$E$635,4,FALSE)</f>
        <v>7669.1579607544218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VLOOKUP(E168,IN_04_25!$B$8:$E$635,4,FALSE)</f>
        <v>15577.731714559754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VLOOKUP(E169,IN_04_25!$B$8:$E$635,4,FALSE)</f>
        <v>3971.9634791824201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VLOOKUP(E170,IN_04_25!$B$8:$E$635,4,FALSE)</f>
        <v>1550.7308357600455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VLOOKUP(E171,IN_04_25!$B$8:$E$635,4,FALSE)</f>
        <v>2690.8901292064584</v>
      </c>
      <c r="G171" s="293"/>
      <c r="H171" s="295" t="s">
        <v>2</v>
      </c>
    </row>
    <row r="172" spans="1:8" ht="15" customHeight="1" x14ac:dyDescent="0.25">
      <c r="A172" s="286"/>
      <c r="B172" s="316" t="s">
        <v>731</v>
      </c>
      <c r="C172" s="316"/>
      <c r="D172" s="316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VLOOKUP(E173,IN_04_25!$B$8:$E$635,4,FALSE)</f>
        <v>25008.788150950841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VLOOKUP(E174,IN_04_25!$B$8:$E$635,4,FALSE)</f>
        <v>49142.555016357845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VLOOKUP(E175,IN_04_25!$B$8:$E$635,4,FALSE)</f>
        <v>878.97711771606089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VLOOKUP(E176,IN_04_25!$B$8:$E$635,4,FALSE)</f>
        <v>1547.0455230287359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VLOOKUP(E177,IN_04_25!$B$8:$E$635,4,FALSE)</f>
        <v>855.31508924279717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VLOOKUP(E178,IN_04_25!$B$8:$E$635,4,FALSE)</f>
        <v>15750.223208742844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VLOOKUP(E179,IN_04_25!$B$8:$E$635,4,FALSE)</f>
        <v>24043.922740482518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VLOOKUP(E180,IN_04_25!$B$8:$E$635,4,FALSE)</f>
        <v>24129.153005573477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VLOOKUP(E181,IN_04_25!$B$8:$E$635,4,FALSE)</f>
        <v>40799.417453941758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VLOOKUP(E182,IN_04_25!$B$8:$E$635,4,FALSE)</f>
        <v>46579.636040318845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VLOOKUP(E183,IN_04_25!$B$8:$E$635,4,FALSE)</f>
        <v>4208.5219743925536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VLOOKUP(E184,IN_04_25!$B$8:$E$635,4,FALSE)</f>
        <v>53407.346214729216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VLOOKUP(E185,IN_04_25!$B$8:$E$635,4,FALSE)</f>
        <v>1311.3375477904253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VLOOKUP(E186,IN_04_25!$B$8:$E$635,4,FALSE)</f>
        <v>2269.7302872732712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VLOOKUP(E187,IN_04_25!$B$8:$E$635,4,FALSE)</f>
        <v>468.21358755844443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VLOOKUP(E188,IN_04_25!$B$8:$E$635,4,FALSE)</f>
        <v>2021.0772888646836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VLOOKUP(E189,IN_04_25!$B$8:$E$635,4,FALSE)</f>
        <v>1135.7217018939755</v>
      </c>
      <c r="G189" s="293"/>
      <c r="H189" s="295" t="s">
        <v>2</v>
      </c>
    </row>
    <row r="190" spans="1:8" ht="15" customHeight="1" x14ac:dyDescent="0.25">
      <c r="A190" s="286"/>
      <c r="B190" s="316" t="s">
        <v>715</v>
      </c>
      <c r="C190" s="316"/>
      <c r="D190" s="316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VLOOKUP(E191,IN_04_25!$B$8:$E$635,4,FALSE)</f>
        <v>7227.428032603123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VLOOKUP(E192,IN_04_25!$B$8:$E$635,4,FALSE)</f>
        <v>12259.651557569807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VLOOKUP(E193,IN_04_25!$B$8:$E$635,4,FALSE)</f>
        <v>15462.128433613869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VLOOKUP(E194,IN_04_25!$B$8:$E$635,4,FALSE)</f>
        <v>1340.4988965052482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VLOOKUP(E195,IN_04_25!$B$8:$E$635,4,FALSE)</f>
        <v>976.52761918206272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VLOOKUP(E196,IN_04_25!$B$8:$E$635,4,FALSE)</f>
        <v>334.75436903235931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VLOOKUP(E197,IN_04_25!$B$8:$E$635,4,FALSE)</f>
        <v>2188.0980200034742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VLOOKUP(E198,IN_04_25!$B$8:$E$635,4,FALSE)</f>
        <v>1321.9381327791075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VLOOKUP(E199,IN_04_25!$B$8:$E$635,4,FALSE)</f>
        <v>48042.043797620274</v>
      </c>
      <c r="G199" s="293"/>
      <c r="H199" s="295" t="s">
        <v>2</v>
      </c>
    </row>
    <row r="200" spans="1:8" ht="15" customHeight="1" x14ac:dyDescent="0.25">
      <c r="A200" s="286"/>
      <c r="B200" s="316" t="s">
        <v>707</v>
      </c>
      <c r="C200" s="316"/>
      <c r="D200" s="316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VLOOKUP(E201,IN_04_25!$B$8:$E$635,4,FALSE)</f>
        <v>132018.8010932761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VLOOKUP(E202,IN_04_25!$B$8:$E$635,4,FALSE)</f>
        <v>135229.1667594756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VLOOKUP(E203,IN_04_25!$B$8:$E$635,4,FALSE)</f>
        <v>1977936.208772687</v>
      </c>
      <c r="G203" s="293"/>
      <c r="H203" s="295" t="s">
        <v>2</v>
      </c>
    </row>
    <row r="204" spans="1:8" ht="15" customHeight="1" x14ac:dyDescent="0.25">
      <c r="A204" s="286"/>
      <c r="B204" s="316" t="s">
        <v>703</v>
      </c>
      <c r="C204" s="316"/>
      <c r="D204" s="316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VLOOKUP(E205,IN_04_25!$B$8:$E$635,4,FALSE)</f>
        <v>8010.6591217426758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VLOOKUP(E206,IN_04_25!$B$8:$E$635,4,FALSE)</f>
        <v>13733.954158554063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VLOOKUP(E207,IN_04_25!$B$8:$E$635,4,FALSE)</f>
        <v>71322.973562531872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VLOOKUP(E208,IN_04_25!$B$8:$E$635,4,FALSE)</f>
        <v>22916.919032853435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VLOOKUP(E209,IN_04_25!$B$8:$E$635,4,FALSE)</f>
        <v>92809.812512956138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VLOOKUP(E210,IN_04_25!$B$8:$E$635,4,FALSE)</f>
        <v>188369.91081153162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VLOOKUP(E211,IN_04_25!$B$8:$E$635,4,FALSE)</f>
        <v>3075.2061993147427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VLOOKUP(E212,IN_04_25!$B$8:$E$635,4,FALSE)</f>
        <v>5010.0766592608288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VLOOKUP(E213,IN_04_25!$B$8:$E$635,4,FALSE)</f>
        <v>3497.3318500634236</v>
      </c>
      <c r="G213" s="293"/>
      <c r="H213" s="295" t="s">
        <v>2</v>
      </c>
    </row>
    <row r="214" spans="1:8" ht="15" customHeight="1" x14ac:dyDescent="0.25">
      <c r="A214" s="286"/>
      <c r="B214" s="316" t="s">
        <v>693</v>
      </c>
      <c r="C214" s="316"/>
      <c r="D214" s="316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VLOOKUP(E215,IN_04_25!$B$8:$E$635,4,FALSE)</f>
        <v>123050.46247456706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VLOOKUP(E216,IN_04_25!$B$8:$E$635,4,FALSE)</f>
        <v>156060.31184659581</v>
      </c>
      <c r="G216" s="293"/>
      <c r="H216" s="295" t="s">
        <v>2</v>
      </c>
    </row>
    <row r="217" spans="1:8" ht="15" customHeight="1" x14ac:dyDescent="0.25">
      <c r="A217" s="286"/>
      <c r="B217" s="316" t="s">
        <v>690</v>
      </c>
      <c r="C217" s="316"/>
      <c r="D217" s="316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VLOOKUP(E218,IN_04_25!$B$8:$E$635,4,FALSE)</f>
        <v>624.1175469996756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VLOOKUP(E219,IN_04_25!$B$8:$E$635,4,FALSE)</f>
        <v>462.75779545922882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VLOOKUP(E220,IN_04_25!$B$8:$E$635,4,FALSE)</f>
        <v>970.59292431231302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VLOOKUP(E221,IN_04_25!$B$8:$E$635,4,FALSE)</f>
        <v>495.98543582451458</v>
      </c>
      <c r="G221" s="293"/>
      <c r="H221" s="295" t="s">
        <v>2</v>
      </c>
    </row>
    <row r="222" spans="1:8" ht="15" customHeight="1" x14ac:dyDescent="0.25">
      <c r="A222" s="286"/>
      <c r="B222" s="316" t="s">
        <v>686</v>
      </c>
      <c r="C222" s="316"/>
      <c r="D222" s="316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VLOOKUP(E223,IN_04_25!$B$8:$E$635,4,FALSE)</f>
        <v>656.97678339071024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VLOOKUP(E224,IN_04_25!$B$8:$E$635,4,FALSE)</f>
        <v>1599.7305704524276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VLOOKUP(E225,IN_04_25!$B$8:$E$635,4,FALSE)</f>
        <v>227.53630396056775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VLOOKUP(E226,IN_04_25!$B$8:$E$635,4,FALSE)</f>
        <v>1493.3447816351661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VLOOKUP(E227,IN_04_25!$B$8:$E$635,4,FALSE)</f>
        <v>1555.607873589581</v>
      </c>
      <c r="G227" s="293"/>
      <c r="H227" s="295" t="s">
        <v>2</v>
      </c>
    </row>
    <row r="228" spans="1:8" ht="26.25" customHeight="1" x14ac:dyDescent="0.25">
      <c r="A228" s="286"/>
      <c r="B228" s="316" t="s">
        <v>675</v>
      </c>
      <c r="C228" s="316"/>
      <c r="D228" s="316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VLOOKUP(E229,IN_04_25!$B$8:$E$635,4,FALSE)</f>
        <v>4440.6307375120386</v>
      </c>
      <c r="G229" s="293"/>
      <c r="H229" s="295" t="s">
        <v>2</v>
      </c>
    </row>
    <row r="230" spans="1:8" ht="18" customHeight="1" x14ac:dyDescent="0.25">
      <c r="A230" s="317" t="s">
        <v>674</v>
      </c>
      <c r="B230" s="317"/>
      <c r="C230" s="317"/>
      <c r="D230" s="317"/>
      <c r="E230" s="316"/>
      <c r="F230" s="316"/>
      <c r="G230" s="316"/>
      <c r="H230" s="316"/>
    </row>
    <row r="231" spans="1:8" ht="15" customHeight="1" x14ac:dyDescent="0.25">
      <c r="A231" s="286"/>
      <c r="B231" s="316" t="s">
        <v>673</v>
      </c>
      <c r="C231" s="316"/>
      <c r="D231" s="316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VLOOKUP(E232,IN_04_25!$B$8:$E$635,4,FALSE)</f>
        <v>2573.1672212294252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VLOOKUP(E233,IN_04_25!$B$8:$E$635,4,FALSE)</f>
        <v>6683.2145453241155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VLOOKUP(E234,IN_04_25!$B$8:$E$635,4,FALSE)</f>
        <v>5299.7551094358023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VLOOKUP(E235,IN_04_25!$B$8:$E$635,4,FALSE)</f>
        <v>6934.5966423829977</v>
      </c>
      <c r="G235" s="293"/>
      <c r="H235" s="295" t="s">
        <v>2</v>
      </c>
    </row>
    <row r="236" spans="1:8" ht="15" customHeight="1" x14ac:dyDescent="0.25">
      <c r="A236" s="286"/>
      <c r="B236" s="316" t="s">
        <v>668</v>
      </c>
      <c r="C236" s="316"/>
      <c r="D236" s="316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VLOOKUP(E237,IN_04_25!$B$8:$E$635,4,FALSE)</f>
        <v>2005.248560902892</v>
      </c>
      <c r="G237" s="293"/>
      <c r="H237" s="295" t="s">
        <v>580</v>
      </c>
    </row>
    <row r="238" spans="1:8" ht="26.25" customHeight="1" x14ac:dyDescent="0.25">
      <c r="A238" s="317" t="s">
        <v>666</v>
      </c>
      <c r="B238" s="317"/>
      <c r="C238" s="317"/>
      <c r="D238" s="317"/>
      <c r="E238" s="316"/>
      <c r="F238" s="316"/>
      <c r="G238" s="316"/>
      <c r="H238" s="316"/>
    </row>
    <row r="239" spans="1:8" ht="15" customHeight="1" x14ac:dyDescent="0.25">
      <c r="A239" s="286"/>
      <c r="B239" s="316" t="s">
        <v>665</v>
      </c>
      <c r="C239" s="316"/>
      <c r="D239" s="316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VLOOKUP(E240,IN_04_25!$B$8:$E$635,4,FALSE)</f>
        <v>19909.932403312421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VLOOKUP(E241,IN_04_25!$B$8:$E$635,4,FALSE)</f>
        <v>298065.62838782335</v>
      </c>
      <c r="G241" s="293"/>
      <c r="H241" s="295" t="s">
        <v>2</v>
      </c>
    </row>
    <row r="242" spans="1:8" ht="15" customHeight="1" x14ac:dyDescent="0.25">
      <c r="A242" s="286"/>
      <c r="B242" s="316" t="s">
        <v>662</v>
      </c>
      <c r="C242" s="316"/>
      <c r="D242" s="316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VLOOKUP(E243,IN_04_25!$B$8:$E$635,4,FALSE)</f>
        <v>345683.71176139009</v>
      </c>
      <c r="G243" s="293"/>
      <c r="H243" s="295" t="s">
        <v>2</v>
      </c>
    </row>
    <row r="244" spans="1:8" ht="15" customHeight="1" x14ac:dyDescent="0.25">
      <c r="A244" s="286"/>
      <c r="B244" s="316" t="s">
        <v>660</v>
      </c>
      <c r="C244" s="316"/>
      <c r="D244" s="316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VLOOKUP(E245,IN_04_25!$B$8:$E$635,4,FALSE)</f>
        <v>44866.888245700327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VLOOKUP(E246,IN_04_25!$B$8:$E$635,4,FALSE)</f>
        <v>1315.4225374936341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VLOOKUP(E247,IN_04_25!$B$8:$E$635,4,FALSE)</f>
        <v>10967.868497739892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VLOOKUP(E248,IN_04_25!$B$8:$E$635,4,FALSE)</f>
        <v>9857.3641830579254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VLOOKUP(E249,IN_04_25!$B$8:$E$635,4,FALSE)</f>
        <v>14159.728139161112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VLOOKUP(E250,IN_04_25!$B$8:$E$635,4,FALSE)</f>
        <v>9049.803242514974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VLOOKUP(E251,IN_04_25!$B$8:$E$635,4,FALSE)</f>
        <v>10295.684499377836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VLOOKUP(E252,IN_04_25!$B$8:$E$635,4,FALSE)</f>
        <v>14679.247613974945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VLOOKUP(E253,IN_04_25!$B$8:$E$635,4,FALSE)</f>
        <v>3246.9587611652937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VLOOKUP(E254,IN_04_25!$B$8:$E$635,4,FALSE)</f>
        <v>5160.5575703871846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VLOOKUP(E255,IN_04_25!$B$8:$E$635,4,FALSE)</f>
        <v>6996.1771423205237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VLOOKUP(E256,IN_04_25!$B$8:$E$635,4,FALSE)</f>
        <v>11379.555233150893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VLOOKUP(E257,IN_04_25!$B$8:$E$635,4,FALSE)</f>
        <v>8771.8647482116085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VLOOKUP(E258,IN_04_25!$B$8:$E$635,4,FALSE)</f>
        <v>7785.2047706871854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VLOOKUP(E259,IN_04_25!$B$8:$E$635,4,FALSE)</f>
        <v>1335.2036136465051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VLOOKUP(E260,IN_04_25!$B$8:$E$635,4,FALSE)</f>
        <v>2193.766814851288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VLOOKUP(E261,IN_04_25!$B$8:$E$635,4,FALSE)</f>
        <v>1383.8561153780981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VLOOKUP(E262,IN_04_25!$B$8:$E$635,4,FALSE)</f>
        <v>356.57811341491117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VLOOKUP(E263,IN_04_25!$B$8:$E$635,4,FALSE)</f>
        <v>661.15665791312006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VLOOKUP(E264,IN_04_25!$B$8:$E$635,4,FALSE)</f>
        <v>8423.6149427955443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VLOOKUP(E265,IN_04_25!$B$8:$E$635,4,FALSE)</f>
        <v>52144.707524730184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VLOOKUP(E266,IN_04_25!$B$8:$E$635,4,FALSE)</f>
        <v>59626.043392221312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VLOOKUP(E267,IN_04_25!$B$8:$E$635,4,FALSE)</f>
        <v>109953.05811952721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VLOOKUP(E268,IN_04_25!$B$8:$E$635,4,FALSE)</f>
        <v>1239.6849833351762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VLOOKUP(E269,IN_04_25!$B$8:$E$635,4,FALSE)</f>
        <v>638.48828934270421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VLOOKUP(E270,IN_04_25!$B$8:$E$635,4,FALSE)</f>
        <v>8156.7974336026227</v>
      </c>
      <c r="G270" s="293"/>
      <c r="H270" s="295" t="s">
        <v>2</v>
      </c>
    </row>
    <row r="271" spans="1:8" ht="15" customHeight="1" x14ac:dyDescent="0.25">
      <c r="A271" s="286"/>
      <c r="B271" s="316" t="s">
        <v>634</v>
      </c>
      <c r="C271" s="316"/>
      <c r="D271" s="316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VLOOKUP(E272,IN_04_25!$B$8:$E$635,4,FALSE)</f>
        <v>268884.76391684124</v>
      </c>
      <c r="G272" s="293"/>
      <c r="H272" s="295" t="s">
        <v>2</v>
      </c>
    </row>
    <row r="273" spans="1:8" ht="15" customHeight="1" x14ac:dyDescent="0.25">
      <c r="A273" s="286"/>
      <c r="B273" s="316" t="s">
        <v>632</v>
      </c>
      <c r="C273" s="316"/>
      <c r="D273" s="316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VLOOKUP(E274,IN_04_25!$B$8:$E$635,4,FALSE)</f>
        <v>5074.3463128830508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VLOOKUP(E275,IN_04_25!$B$8:$E$635,4,FALSE)</f>
        <v>1469.190891560675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VLOOKUP(E276,IN_04_25!$B$8:$E$635,4,FALSE)</f>
        <v>1870.3624990986214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VLOOKUP(E277,IN_04_25!$B$8:$E$635,4,FALSE)</f>
        <v>4367.5506126694727</v>
      </c>
      <c r="G277" s="293"/>
      <c r="H277" s="295" t="s">
        <v>2</v>
      </c>
    </row>
    <row r="278" spans="1:8" ht="15" customHeight="1" x14ac:dyDescent="0.25">
      <c r="A278" s="286"/>
      <c r="B278" s="316" t="s">
        <v>627</v>
      </c>
      <c r="C278" s="316"/>
      <c r="D278" s="316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VLOOKUP(E279,IN_04_25!$B$8:$E$635,4,FALSE)</f>
        <v>10986.834668736434</v>
      </c>
      <c r="G279" s="293"/>
      <c r="H279" s="295" t="s">
        <v>2</v>
      </c>
    </row>
    <row r="280" spans="1:8" ht="15" customHeight="1" x14ac:dyDescent="0.25">
      <c r="A280" s="286"/>
      <c r="B280" s="316" t="s">
        <v>625</v>
      </c>
      <c r="C280" s="316"/>
      <c r="D280" s="316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VLOOKUP(E281,IN_04_25!$B$8:$E$635,4,FALSE)</f>
        <v>80350.269996635252</v>
      </c>
      <c r="G281" s="293"/>
      <c r="H281" s="295" t="s">
        <v>2</v>
      </c>
    </row>
    <row r="282" spans="1:8" ht="15" customHeight="1" x14ac:dyDescent="0.25">
      <c r="A282" s="286"/>
      <c r="B282" s="316" t="s">
        <v>623</v>
      </c>
      <c r="C282" s="316"/>
      <c r="D282" s="316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VLOOKUP(E283,IN_04_25!$B$8:$E$635,4,FALSE)</f>
        <v>7289.4804080254216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VLOOKUP(E284,IN_04_25!$B$8:$E$635,4,FALSE)</f>
        <v>9891.590987191983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VLOOKUP(E285,IN_04_25!$B$8:$E$635,4,FALSE)</f>
        <v>10341.044084353434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VLOOKUP(E286,IN_04_25!$B$8:$E$635,4,FALSE)</f>
        <v>9107.9319544280879</v>
      </c>
      <c r="G286" s="293"/>
      <c r="H286" s="295" t="s">
        <v>2</v>
      </c>
    </row>
    <row r="287" spans="1:8" ht="26.25" customHeight="1" x14ac:dyDescent="0.25">
      <c r="A287" s="286"/>
      <c r="B287" s="316" t="s">
        <v>616</v>
      </c>
      <c r="C287" s="316"/>
      <c r="D287" s="316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VLOOKUP(E288,IN_04_25!$B$8:$E$635,4,FALSE)</f>
        <v>53933.210154544082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VLOOKUP(E289,IN_04_25!$B$8:$E$635,4,FALSE)</f>
        <v>1807.859370483548</v>
      </c>
      <c r="G289" s="293"/>
      <c r="H289" s="295" t="s">
        <v>2</v>
      </c>
    </row>
    <row r="290" spans="1:8" ht="15" customHeight="1" x14ac:dyDescent="0.25">
      <c r="A290" s="289"/>
      <c r="B290" s="316" t="s">
        <v>613</v>
      </c>
      <c r="C290" s="316"/>
      <c r="D290" s="316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VLOOKUP(E291,IN_04_25!$B$8:$E$635,4,FALSE)</f>
        <v>1036.2911117314563</v>
      </c>
      <c r="G291" s="293"/>
      <c r="H291" s="295" t="s">
        <v>2</v>
      </c>
    </row>
    <row r="292" spans="1:8" ht="15" customHeight="1" x14ac:dyDescent="0.25">
      <c r="A292" s="289"/>
      <c r="B292" s="316" t="s">
        <v>610</v>
      </c>
      <c r="C292" s="316"/>
      <c r="D292" s="316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VLOOKUP(E293,IN_04_25!$B$8:$E$635,4,FALSE)</f>
        <v>3969.3015564236084</v>
      </c>
      <c r="G293" s="293"/>
      <c r="H293" s="295" t="s">
        <v>2</v>
      </c>
    </row>
    <row r="294" spans="1:8" ht="26.25" customHeight="1" x14ac:dyDescent="0.25">
      <c r="A294" s="286"/>
      <c r="B294" s="316" t="s">
        <v>607</v>
      </c>
      <c r="C294" s="316"/>
      <c r="D294" s="316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7" t="s">
        <v>605</v>
      </c>
      <c r="B295" s="317"/>
      <c r="C295" s="317"/>
      <c r="D295" s="317"/>
      <c r="E295" s="316"/>
      <c r="F295" s="316"/>
      <c r="G295" s="316"/>
      <c r="H295" s="316"/>
    </row>
    <row r="296" spans="1:8" ht="26.25" customHeight="1" x14ac:dyDescent="0.25">
      <c r="A296" s="286"/>
      <c r="B296" s="316" t="s">
        <v>604</v>
      </c>
      <c r="C296" s="316"/>
      <c r="D296" s="316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VLOOKUP(E297,IN_04_25!$B$8:$E$635,4,FALSE)</f>
        <v>230685.71761641587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VLOOKUP(E298,IN_04_25!$B$8:$E$635,4,FALSE)</f>
        <v>823.6079396063717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VLOOKUP(E299,IN_04_25!$B$8:$E$635,4,FALSE)</f>
        <v>175479.12484530223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VLOOKUP(E300,IN_04_25!$B$8:$E$635,4,FALSE)</f>
        <v>638.96663114654427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VLOOKUP(E301,IN_04_25!$B$8:$E$635,4,FALSE)</f>
        <v>1249.1244045947112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VLOOKUP(E302,IN_04_25!$B$8:$E$635,4,FALSE)</f>
        <v>1171.9586567179736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VLOOKUP(E303,IN_04_25!$B$8:$E$635,4,FALSE)</f>
        <v>1503.0887591383298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VLOOKUP(E304,IN_04_25!$B$8:$E$635,4,FALSE)</f>
        <v>1223.1333710030365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VLOOKUP(E305,IN_04_25!$B$8:$E$635,4,FALSE)</f>
        <v>1041.7558222452592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VLOOKUP(E306,IN_04_25!$B$8:$E$635,4,FALSE)</f>
        <v>2439.051601717777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VLOOKUP(E307,IN_04_25!$B$8:$E$635,4,FALSE)</f>
        <v>260288.94917554685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VLOOKUP(E308,IN_04_25!$B$8:$E$635,4,FALSE)</f>
        <v>263266.12495385727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VLOOKUP(E309,IN_04_25!$B$8:$E$635,4,FALSE)</f>
        <v>198876.97300593389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VLOOKUP(E310,IN_04_25!$B$8:$E$635,4,FALSE)</f>
        <v>113093.96531503747</v>
      </c>
      <c r="G310" s="293"/>
      <c r="H310" s="295" t="s">
        <v>589</v>
      </c>
    </row>
    <row r="311" spans="1:9" ht="18" customHeight="1" x14ac:dyDescent="0.25">
      <c r="A311" s="317" t="s">
        <v>588</v>
      </c>
      <c r="B311" s="317"/>
      <c r="C311" s="317"/>
      <c r="D311" s="317"/>
      <c r="E311" s="316"/>
      <c r="F311" s="316"/>
      <c r="G311" s="316"/>
      <c r="H311" s="316"/>
    </row>
    <row r="312" spans="1:9" ht="15" customHeight="1" x14ac:dyDescent="0.25">
      <c r="A312" s="286"/>
      <c r="B312" s="316" t="s">
        <v>587</v>
      </c>
      <c r="C312" s="316"/>
      <c r="D312" s="316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VLOOKUP(E313,IN_04_25!$B$8:$E$635,4,FALSE)</f>
        <v>351.63028900306614</v>
      </c>
      <c r="G313" s="293"/>
      <c r="H313" s="295" t="s">
        <v>117</v>
      </c>
    </row>
    <row r="314" spans="1:9" ht="15" customHeight="1" x14ac:dyDescent="0.25">
      <c r="A314" s="286"/>
      <c r="B314" s="316" t="s">
        <v>585</v>
      </c>
      <c r="C314" s="316"/>
      <c r="D314" s="316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VLOOKUP(E315,IN_04_25!$B$8:$E$635,4,FALSE)</f>
        <v>298.59782223987287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VLOOKUP(E316,IN_04_25!$B$8:$E$635,4,FALSE)</f>
        <v>2080.0123737541389</v>
      </c>
      <c r="G316" s="293"/>
      <c r="H316" s="295" t="s">
        <v>2</v>
      </c>
    </row>
    <row r="317" spans="1:9" ht="15" customHeight="1" x14ac:dyDescent="0.25">
      <c r="A317" s="286"/>
      <c r="B317" s="316" t="s">
        <v>582</v>
      </c>
      <c r="C317" s="316"/>
      <c r="D317" s="316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VLOOKUP(E318,IN_04_25!$B$8:$E$635,4,FALSE)</f>
        <v>13305.669517871072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VLOOKUP(E319,IN_04_25!$B$8:$E$635,4,FALSE)</f>
        <v>531.22933598385418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VLOOKUP(E320,IN_04_25!$B$8:$E$635,4,FALSE)</f>
        <v>270.86609194395641</v>
      </c>
      <c r="G320" s="293"/>
      <c r="H320" s="295" t="s">
        <v>117</v>
      </c>
      <c r="I320" s="130"/>
    </row>
    <row r="321" spans="1:8" ht="15" customHeight="1" x14ac:dyDescent="0.25">
      <c r="A321" s="286"/>
      <c r="B321" s="316" t="s">
        <v>578</v>
      </c>
      <c r="C321" s="316"/>
      <c r="D321" s="316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VLOOKUP(E322,IN_04_25!$B$8:$E$635,4,FALSE)</f>
        <v>1036.2616055756475</v>
      </c>
      <c r="G322" s="293"/>
      <c r="H322" s="295" t="s">
        <v>117</v>
      </c>
    </row>
    <row r="323" spans="1:8" ht="15" customHeight="1" x14ac:dyDescent="0.25">
      <c r="A323" s="286"/>
      <c r="B323" s="316" t="s">
        <v>576</v>
      </c>
      <c r="C323" s="316"/>
      <c r="D323" s="316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VLOOKUP(E324,IN_04_25!$B$8:$E$635,4,FALSE)</f>
        <v>2534.4847491963083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VLOOKUP(E325,IN_04_25!$B$8:$E$635,4,FALSE)</f>
        <v>3372.6212409630766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VLOOKUP(E326,IN_04_25!$B$8:$E$635,4,FALSE)</f>
        <v>3220.5284009396514</v>
      </c>
      <c r="G326" s="293"/>
      <c r="H326" s="295" t="s">
        <v>117</v>
      </c>
    </row>
    <row r="327" spans="1:8" ht="18" customHeight="1" x14ac:dyDescent="0.25">
      <c r="A327" s="317" t="s">
        <v>572</v>
      </c>
      <c r="B327" s="317"/>
      <c r="C327" s="317"/>
      <c r="D327" s="317"/>
      <c r="E327" s="316"/>
      <c r="F327" s="316"/>
      <c r="G327" s="316"/>
      <c r="H327" s="316"/>
    </row>
    <row r="328" spans="1:8" ht="26.25" customHeight="1" x14ac:dyDescent="0.25">
      <c r="A328" s="286"/>
      <c r="B328" s="316" t="s">
        <v>571</v>
      </c>
      <c r="C328" s="316"/>
      <c r="D328" s="316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VLOOKUP(E329,IN_04_25!$B$8:$E$635,4,FALSE)</f>
        <v>767.05786254400857</v>
      </c>
      <c r="G329" s="293"/>
      <c r="H329" s="295" t="s">
        <v>4</v>
      </c>
    </row>
    <row r="330" spans="1:8" ht="26.25" customHeight="1" x14ac:dyDescent="0.25">
      <c r="A330" s="286"/>
      <c r="B330" s="316" t="s">
        <v>569</v>
      </c>
      <c r="C330" s="316"/>
      <c r="D330" s="316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VLOOKUP(E331,IN_04_25!$B$8:$E$635,4,FALSE)</f>
        <v>16994.836169368155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VLOOKUP(E332,IN_04_25!$B$8:$E$635,4,FALSE)</f>
        <v>17452.223784994116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VLOOKUP(E333,IN_04_25!$B$8:$E$635,4,FALSE)</f>
        <v>13536.920206929848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VLOOKUP(E334,IN_04_25!$B$8:$E$635,4,FALSE)</f>
        <v>14878.720534060651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VLOOKUP(E335,IN_04_25!$B$8:$E$635,4,FALSE)</f>
        <v>8840.545914162094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VLOOKUP(E336,IN_04_25!$B$8:$E$635,4,FALSE)</f>
        <v>2050.79095373988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VLOOKUP(E337,IN_04_25!$B$8:$E$635,4,FALSE)</f>
        <v>25507.902285540411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VLOOKUP(E338,IN_04_25!$B$8:$E$635,4,FALSE)</f>
        <v>35890.601276170397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VLOOKUP(E339,IN_04_25!$B$8:$E$635,4,FALSE)</f>
        <v>3909.2311370263792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VLOOKUP(E340,IN_04_25!$B$8:$E$635,4,FALSE)</f>
        <v>43970.505832087074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VLOOKUP(E341,IN_04_25!$B$8:$E$635,4,FALSE)</f>
        <v>5614.184548894028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VLOOKUP(E342,IN_04_25!$B$8:$E$635,4,FALSE)</f>
        <v>32845.339446800193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VLOOKUP(E343,IN_04_25!$B$8:$E$635,4,FALSE)</f>
        <v>85974.019141296216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VLOOKUP(E344,IN_04_25!$B$8:$E$635,4,FALSE)</f>
        <v>41622.755551257069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VLOOKUP(E345,IN_04_25!$B$8:$E$635,4,FALSE)</f>
        <v>5110.7718932150556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VLOOKUP(E346,IN_04_25!$B$8:$E$635,4,FALSE)</f>
        <v>216.94463048049374</v>
      </c>
      <c r="G346" s="293"/>
      <c r="H346" s="295" t="s">
        <v>4</v>
      </c>
    </row>
    <row r="347" spans="1:8" ht="15" customHeight="1" x14ac:dyDescent="0.25">
      <c r="A347" s="286"/>
      <c r="B347" s="316" t="s">
        <v>552</v>
      </c>
      <c r="C347" s="316"/>
      <c r="D347" s="316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VLOOKUP(E348,IN_04_25!$B$8:$E$635,4,FALSE)</f>
        <v>58343.965919312257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VLOOKUP(E349,IN_04_25!$B$8:$E$635,4,FALSE)</f>
        <v>26855.536648484336</v>
      </c>
      <c r="G349" s="293"/>
      <c r="H349" s="295" t="s">
        <v>2</v>
      </c>
    </row>
    <row r="350" spans="1:8" ht="15" customHeight="1" x14ac:dyDescent="0.25">
      <c r="A350" s="286"/>
      <c r="B350" s="316" t="s">
        <v>549</v>
      </c>
      <c r="C350" s="316"/>
      <c r="D350" s="316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VLOOKUP(E351,IN_04_25!$B$8:$E$635,4,FALSE)</f>
        <v>3554.1508219218108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VLOOKUP(E352,IN_04_25!$B$8:$E$635,4,FALSE)</f>
        <v>9286.895145645678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VLOOKUP(E353,IN_04_25!$B$8:$E$635,4,FALSE)</f>
        <v>2999.7316097559024</v>
      </c>
      <c r="G353" s="293"/>
      <c r="H353" s="295" t="s">
        <v>4</v>
      </c>
    </row>
    <row r="354" spans="1:8" ht="26.25" customHeight="1" x14ac:dyDescent="0.25">
      <c r="A354" s="286"/>
      <c r="B354" s="316" t="s">
        <v>545</v>
      </c>
      <c r="C354" s="316"/>
      <c r="D354" s="316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VLOOKUP(E355,IN_04_25!$B$8:$E$635,4,FALSE)</f>
        <v>944080.58795616089</v>
      </c>
      <c r="G355" s="293"/>
      <c r="H355" s="295" t="s">
        <v>2</v>
      </c>
    </row>
    <row r="356" spans="1:8" ht="15" customHeight="1" x14ac:dyDescent="0.25">
      <c r="A356" s="286"/>
      <c r="B356" s="316" t="s">
        <v>543</v>
      </c>
      <c r="C356" s="316"/>
      <c r="D356" s="316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VLOOKUP(E357,IN_04_25!$B$8:$E$635,4,FALSE)</f>
        <v>1454.7391140168188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VLOOKUP(E358,IN_04_25!$B$8:$E$635,4,FALSE)</f>
        <v>1246.2653436481505</v>
      </c>
      <c r="G358" s="293"/>
      <c r="H358" s="295" t="s">
        <v>2</v>
      </c>
    </row>
    <row r="359" spans="1:8" ht="18" customHeight="1" x14ac:dyDescent="0.25">
      <c r="A359" s="317" t="s">
        <v>540</v>
      </c>
      <c r="B359" s="317"/>
      <c r="C359" s="317"/>
      <c r="D359" s="317"/>
      <c r="E359" s="316"/>
      <c r="F359" s="316"/>
      <c r="G359" s="316"/>
      <c r="H359" s="316"/>
    </row>
    <row r="360" spans="1:8" ht="15" customHeight="1" x14ac:dyDescent="0.25">
      <c r="A360" s="286"/>
      <c r="B360" s="316" t="s">
        <v>539</v>
      </c>
      <c r="C360" s="316"/>
      <c r="D360" s="316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VLOOKUP(E361,IN_04_25!$B$8:$E$635,4,FALSE)</f>
        <v>3344758.6344202035</v>
      </c>
      <c r="G361" s="293"/>
      <c r="H361" s="295" t="s">
        <v>2</v>
      </c>
    </row>
    <row r="362" spans="1:8" ht="15" customHeight="1" x14ac:dyDescent="0.25">
      <c r="A362" s="286"/>
      <c r="B362" s="316" t="s">
        <v>537</v>
      </c>
      <c r="C362" s="316"/>
      <c r="D362" s="316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VLOOKUP(E363,IN_04_25!$B$8:$E$635,4,FALSE)</f>
        <v>394461.82295377419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VLOOKUP(E364,IN_04_25!$B$8:$E$635,4,FALSE)</f>
        <v>3398072.4692933494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VLOOKUP(E365,IN_04_25!$B$8:$E$635,4,FALSE)</f>
        <v>2731323.1174631519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VLOOKUP(E366,IN_04_25!$B$8:$E$635,4,FALSE)</f>
        <v>3202056.3548394623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VLOOKUP(E367,IN_04_25!$B$8:$E$635,4,FALSE)</f>
        <v>295472.153276717</v>
      </c>
      <c r="G367" s="293"/>
      <c r="H367" s="295" t="s">
        <v>2</v>
      </c>
    </row>
    <row r="368" spans="1:8" ht="15" customHeight="1" x14ac:dyDescent="0.25">
      <c r="A368" s="286"/>
      <c r="B368" s="316" t="s">
        <v>531</v>
      </c>
      <c r="C368" s="316"/>
      <c r="D368" s="316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VLOOKUP(E369,IN_04_25!$B$8:$E$635,4,FALSE)</f>
        <v>23839.958585764492</v>
      </c>
      <c r="G369" s="293"/>
      <c r="H369" s="295" t="s">
        <v>4</v>
      </c>
    </row>
    <row r="370" spans="1:8" ht="15" customHeight="1" x14ac:dyDescent="0.25">
      <c r="A370" s="286"/>
      <c r="B370" s="316" t="s">
        <v>529</v>
      </c>
      <c r="C370" s="316"/>
      <c r="D370" s="316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VLOOKUP(E371,IN_04_25!$B$8:$E$635,4,FALSE)</f>
        <v>74619.927876852991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VLOOKUP(E372,IN_04_25!$B$8:$E$635,4,FALSE)</f>
        <v>688160.55388767272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VLOOKUP(E373,IN_04_25!$B$8:$E$635,4,FALSE)</f>
        <v>951198.32235433406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VLOOKUP(E374,IN_04_25!$B$8:$E$635,4,FALSE)</f>
        <v>943903.89993966348</v>
      </c>
      <c r="G374" s="293"/>
      <c r="H374" s="295" t="s">
        <v>4</v>
      </c>
    </row>
    <row r="375" spans="1:8" ht="26.25" customHeight="1" x14ac:dyDescent="0.25">
      <c r="A375" s="286"/>
      <c r="B375" s="316" t="s">
        <v>524</v>
      </c>
      <c r="C375" s="316"/>
      <c r="D375" s="316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VLOOKUP(E376,IN_04_25!$B$8:$E$635,4,FALSE)</f>
        <v>3531848.9228477827</v>
      </c>
      <c r="G376" s="293"/>
      <c r="H376" s="295" t="s">
        <v>2</v>
      </c>
    </row>
    <row r="377" spans="1:8" ht="26.25" customHeight="1" x14ac:dyDescent="0.25">
      <c r="A377" s="286"/>
      <c r="B377" s="316" t="s">
        <v>522</v>
      </c>
      <c r="C377" s="316"/>
      <c r="D377" s="316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VLOOKUP(E378,IN_04_25!$B$8:$E$635,4,FALSE)</f>
        <v>3633724.6535451072</v>
      </c>
      <c r="G378" s="293"/>
      <c r="H378" s="295" t="s">
        <v>2</v>
      </c>
    </row>
    <row r="379" spans="1:8" ht="18" customHeight="1" x14ac:dyDescent="0.25">
      <c r="A379" s="317" t="s">
        <v>520</v>
      </c>
      <c r="B379" s="317"/>
      <c r="C379" s="317"/>
      <c r="D379" s="317"/>
      <c r="E379" s="316"/>
      <c r="F379" s="316"/>
      <c r="G379" s="316"/>
      <c r="H379" s="316"/>
    </row>
    <row r="380" spans="1:8" ht="15" customHeight="1" x14ac:dyDescent="0.25">
      <c r="A380" s="286"/>
      <c r="B380" s="316" t="s">
        <v>519</v>
      </c>
      <c r="C380" s="316"/>
      <c r="D380" s="316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VLOOKUP(E381,IN_04_25!$B$8:$E$635,4,FALSE)</f>
        <v>1341.1670647853857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VLOOKUP(E382,IN_04_25!$B$8:$E$635,4,FALSE)</f>
        <v>2745.5156049928137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VLOOKUP(E383,IN_04_25!$B$8:$E$635,4,FALSE)</f>
        <v>36379.239097097816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VLOOKUP(E384,IN_04_25!$B$8:$E$635,4,FALSE)</f>
        <v>2709.4197092959621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VLOOKUP(E385,IN_04_25!$B$8:$E$635,4,FALSE)</f>
        <v>599.24618974890893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VLOOKUP(E386,IN_04_25!$B$8:$E$635,4,FALSE)</f>
        <v>2222.2353420852269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VLOOKUP(E387,IN_04_25!$B$8:$E$635,4,FALSE)</f>
        <v>1216.3590983047156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VLOOKUP(E388,IN_04_25!$B$8:$E$635,4,FALSE)</f>
        <v>1516.1639313868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6" t="s">
        <v>510</v>
      </c>
      <c r="C391" s="316"/>
      <c r="D391" s="316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VLOOKUP(E392,IN_04_25!$B$8:$E$635,4,FALSE)</f>
        <v>36871.384799026244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VLOOKUP(E393,IN_04_25!$B$8:$E$635,4,FALSE)</f>
        <v>8830.7517011340442</v>
      </c>
      <c r="G393" s="293"/>
      <c r="H393" s="295" t="s">
        <v>119</v>
      </c>
    </row>
    <row r="394" spans="1:8" ht="15" customHeight="1" x14ac:dyDescent="0.25">
      <c r="A394" s="286"/>
      <c r="B394" s="316" t="s">
        <v>507</v>
      </c>
      <c r="C394" s="316"/>
      <c r="D394" s="316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VLOOKUP(E395,IN_04_25!$B$8:$E$635,4,FALSE)</f>
        <v>12503.275751970192</v>
      </c>
      <c r="G395" s="293"/>
      <c r="H395" s="295" t="s">
        <v>119</v>
      </c>
    </row>
    <row r="396" spans="1:8" ht="15" customHeight="1" x14ac:dyDescent="0.25">
      <c r="A396" s="286"/>
      <c r="B396" s="316" t="s">
        <v>505</v>
      </c>
      <c r="C396" s="316"/>
      <c r="D396" s="316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VLOOKUP(E397,IN_04_25!$B$8:$E$635,4,FALSE)</f>
        <v>8022.3071270851024</v>
      </c>
      <c r="G397" s="293"/>
      <c r="H397" s="295" t="s">
        <v>119</v>
      </c>
    </row>
    <row r="398" spans="1:8" ht="26.25" customHeight="1" x14ac:dyDescent="0.25">
      <c r="A398" s="286"/>
      <c r="B398" s="316" t="s">
        <v>503</v>
      </c>
      <c r="C398" s="316"/>
      <c r="D398" s="316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VLOOKUP(E399,IN_04_25!$B$8:$E$635,4,FALSE)</f>
        <v>93168.939276642312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VLOOKUP(E400,IN_04_25!$B$8:$E$635,4,FALSE)</f>
        <v>88009.939631107321</v>
      </c>
      <c r="G400" s="293"/>
      <c r="H400" s="295" t="s">
        <v>2</v>
      </c>
    </row>
    <row r="401" spans="1:8" ht="26.25" customHeight="1" x14ac:dyDescent="0.25">
      <c r="A401" s="286"/>
      <c r="B401" s="316" t="s">
        <v>500</v>
      </c>
      <c r="C401" s="316"/>
      <c r="D401" s="316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VLOOKUP(E402,IN_04_25!$B$8:$E$635,4,FALSE)</f>
        <v>6624.0076436047375</v>
      </c>
      <c r="G402" s="293"/>
      <c r="H402" s="295" t="s">
        <v>119</v>
      </c>
    </row>
    <row r="403" spans="1:8" ht="26.25" customHeight="1" x14ac:dyDescent="0.25">
      <c r="A403" s="286"/>
      <c r="B403" s="316" t="s">
        <v>498</v>
      </c>
      <c r="C403" s="316"/>
      <c r="D403" s="316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VLOOKUP(E404,IN_04_25!$B$8:$E$635,4,FALSE)</f>
        <v>21215.593700978287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VLOOKUP(E405,IN_04_25!$B$8:$E$635,4,FALSE)</f>
        <v>22355.123123942503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VLOOKUP(E406,IN_04_25!$B$8:$E$635,4,FALSE)</f>
        <v>2489.4638339864996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VLOOKUP(E407,IN_04_25!$B$8:$E$635,4,FALSE)</f>
        <v>14641.525124643271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VLOOKUP(E408,IN_04_25!$B$8:$E$635,4,FALSE)</f>
        <v>151453.71458464974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VLOOKUP(E409,IN_04_25!$B$8:$E$635,4,FALSE)</f>
        <v>2969.9458054835918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VLOOKUP(E410,IN_04_25!$B$8:$E$635,4,FALSE)</f>
        <v>17841.940171849656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VLOOKUP(E411,IN_04_25!$B$8:$E$635,4,FALSE)</f>
        <v>9405.5490900908317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VLOOKUP(E412,IN_04_25!$B$8:$E$635,4,FALSE)</f>
        <v>143089.06373616873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VLOOKUP(E413,IN_04_25!$B$8:$E$635,4,FALSE)</f>
        <v>46320.3542211327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VLOOKUP(E414,IN_04_25!$B$8:$E$635,4,FALSE)</f>
        <v>52115.373658039229</v>
      </c>
      <c r="G414" s="293"/>
      <c r="H414" s="295" t="s">
        <v>2</v>
      </c>
    </row>
    <row r="415" spans="1:8" ht="15" customHeight="1" x14ac:dyDescent="0.25">
      <c r="A415" s="286"/>
      <c r="B415" s="316" t="s">
        <v>486</v>
      </c>
      <c r="C415" s="316"/>
      <c r="D415" s="316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VLOOKUP(E416,IN_04_25!$B$8:$E$635,4,FALSE)</f>
        <v>5911.8700161973738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VLOOKUP(E417,IN_04_25!$B$8:$E$635,4,FALSE)</f>
        <v>893.93890765853337</v>
      </c>
      <c r="G417" s="293"/>
      <c r="H417" s="295" t="s">
        <v>117</v>
      </c>
    </row>
    <row r="418" spans="1:8" ht="18" customHeight="1" x14ac:dyDescent="0.25">
      <c r="A418" s="317" t="s">
        <v>483</v>
      </c>
      <c r="B418" s="317"/>
      <c r="C418" s="317"/>
      <c r="D418" s="317"/>
      <c r="E418" s="316"/>
      <c r="F418" s="316"/>
      <c r="G418" s="316"/>
      <c r="H418" s="316"/>
    </row>
    <row r="419" spans="1:8" ht="15" customHeight="1" x14ac:dyDescent="0.25">
      <c r="A419" s="286"/>
      <c r="B419" s="316" t="s">
        <v>482</v>
      </c>
      <c r="C419" s="316"/>
      <c r="D419" s="316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VLOOKUP(E420,IN_04_25!$B$8:$E$635,4,FALSE)</f>
        <v>17188.335747138026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VLOOKUP(E421,IN_04_25!$B$8:$E$635,4,FALSE)</f>
        <v>13624.490881116501</v>
      </c>
      <c r="G421" s="293"/>
      <c r="H421" s="295" t="s">
        <v>2</v>
      </c>
    </row>
    <row r="422" spans="1:8" ht="26.25" customHeight="1" x14ac:dyDescent="0.25">
      <c r="A422" s="317" t="s">
        <v>479</v>
      </c>
      <c r="B422" s="317"/>
      <c r="C422" s="317"/>
      <c r="D422" s="317"/>
      <c r="E422" s="316"/>
      <c r="F422" s="316"/>
      <c r="G422" s="316"/>
      <c r="H422" s="316"/>
    </row>
    <row r="423" spans="1:8" ht="15" customHeight="1" x14ac:dyDescent="0.25">
      <c r="A423" s="286"/>
      <c r="B423" s="316" t="s">
        <v>478</v>
      </c>
      <c r="C423" s="316"/>
      <c r="D423" s="316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VLOOKUP(E424,IN_04_25!$B$8:$E$635,4,FALSE)</f>
        <v>22147.861189298568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VLOOKUP(E425,IN_04_25!$B$8:$E$635,4,FALSE)</f>
        <v>38031.963376560489</v>
      </c>
      <c r="G425" s="293"/>
      <c r="H425" s="295" t="s">
        <v>2</v>
      </c>
    </row>
    <row r="426" spans="1:8" ht="26.25" customHeight="1" x14ac:dyDescent="0.25">
      <c r="A426" s="286"/>
      <c r="B426" s="316" t="s">
        <v>475</v>
      </c>
      <c r="C426" s="316"/>
      <c r="D426" s="316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VLOOKUP(E427,IN_04_25!$B$8:$E$635,4,FALSE)</f>
        <v>32552.945167506918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VLOOKUP(E428,IN_04_25!$B$8:$E$635,4,FALSE)</f>
        <v>153753.42421216104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VLOOKUP(E429,IN_04_25!$B$8:$E$635,4,FALSE)</f>
        <v>160642.89081593792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VLOOKUP(E430,IN_04_25!$B$8:$E$635,4,FALSE)</f>
        <v>248242.16058304216</v>
      </c>
      <c r="G430" s="293"/>
      <c r="H430" s="295" t="s">
        <v>2</v>
      </c>
    </row>
    <row r="431" spans="1:8" ht="18" customHeight="1" x14ac:dyDescent="0.25">
      <c r="A431" s="317" t="s">
        <v>470</v>
      </c>
      <c r="B431" s="317"/>
      <c r="C431" s="317"/>
      <c r="D431" s="317"/>
      <c r="E431" s="316"/>
      <c r="F431" s="316"/>
      <c r="G431" s="316"/>
      <c r="H431" s="316"/>
    </row>
    <row r="432" spans="1:8" ht="15" customHeight="1" x14ac:dyDescent="0.25">
      <c r="A432" s="286"/>
      <c r="B432" s="316" t="s">
        <v>469</v>
      </c>
      <c r="C432" s="316"/>
      <c r="D432" s="316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VLOOKUP(E433,IN_04_25!$B$8:$E$635,4,FALSE)</f>
        <v>2365.0533066744938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VLOOKUP(E434,IN_04_25!$B$8:$E$635,4,FALSE)</f>
        <v>9151.6021563635131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VLOOKUP(E435,IN_04_25!$B$8:$E$635,4,FALSE)</f>
        <v>15287.294663251207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VLOOKUP(E436,IN_04_25!$B$8:$E$635,4,FALSE)</f>
        <v>22199.628752252662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VLOOKUP(E437,IN_04_25!$B$8:$E$635,4,FALSE)</f>
        <v>35280.061298710527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VLOOKUP(E438,IN_04_25!$B$8:$E$635,4,FALSE)</f>
        <v>34791.235426078289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VLOOKUP(E439,IN_04_25!$B$8:$E$635,4,FALSE)</f>
        <v>51285.391997666651</v>
      </c>
      <c r="G439" s="293"/>
      <c r="H439" s="295" t="s">
        <v>4</v>
      </c>
    </row>
    <row r="440" spans="1:8" ht="15" customHeight="1" x14ac:dyDescent="0.25">
      <c r="A440" s="286"/>
      <c r="B440" s="316" t="s">
        <v>461</v>
      </c>
      <c r="C440" s="316"/>
      <c r="D440" s="316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VLOOKUP(E441,IN_04_25!$B$8:$E$635,4,FALSE)</f>
        <v>17012.235430009547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VLOOKUP(E442,IN_04_25!$B$8:$E$635,4,FALSE)</f>
        <v>25611.211686643797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VLOOKUP(E443,IN_04_25!$B$8:$E$635,4,FALSE)</f>
        <v>79575.294520254858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VLOOKUP(E444,IN_04_25!$B$8:$E$635,4,FALSE)</f>
        <v>20932.953182740217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VLOOKUP(E445,IN_04_25!$B$8:$E$635,4,FALSE)</f>
        <v>19942.144661006623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VLOOKUP(E446,IN_04_25!$B$8:$E$635,4,FALSE)</f>
        <v>5820.1522536894545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VLOOKUP(E447,IN_04_25!$B$8:$E$635,4,FALSE)</f>
        <v>8101.7581147184101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VLOOKUP(E448,IN_04_25!$B$8:$E$635,4,FALSE)</f>
        <v>7721.0227252506456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VLOOKUP(E449,IN_04_25!$B$8:$E$635,4,FALSE)</f>
        <v>11086.889774667416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VLOOKUP(E450,IN_04_25!$B$8:$E$635,4,FALSE)</f>
        <v>48392.357089580211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VLOOKUP(E451,IN_04_25!$B$8:$E$635,4,FALSE)</f>
        <v>52828.173828921565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VLOOKUP(E452,IN_04_25!$B$8:$E$635,4,FALSE)</f>
        <v>88569.192750780028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VLOOKUP(E453,IN_04_25!$B$8:$E$635,4,FALSE)</f>
        <v>107753.10480406958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VLOOKUP(E454,IN_04_25!$B$8:$E$635,4,FALSE)</f>
        <v>133565.12062729683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VLOOKUP(E455,IN_04_25!$B$8:$E$635,4,FALSE)</f>
        <v>218062.55329451527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VLOOKUP(E456,IN_04_25!$B$8:$E$635,4,FALSE)</f>
        <v>1717.1449417606611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VLOOKUP(E457,IN_04_25!$B$8:$E$635,4,FALSE)</f>
        <v>2635.4763719524549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VLOOKUP(E458,IN_04_25!$B$8:$E$635,4,FALSE)</f>
        <v>1351.773893478975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VLOOKUP(E459,IN_04_25!$B$8:$E$635,4,FALSE)</f>
        <v>1793.8310907491998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VLOOKUP(E460,IN_04_25!$B$8:$E$635,4,FALSE)</f>
        <v>1261.98381913566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VLOOKUP(E461,IN_04_25!$B$8:$E$635,4,FALSE)</f>
        <v>273.72144955295011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VLOOKUP(E462,IN_04_25!$B$8:$E$635,4,FALSE)</f>
        <v>421.98510995427927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VLOOKUP(E463,IN_04_25!$B$8:$E$635,4,FALSE)</f>
        <v>726.85278156454933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VLOOKUP(E464,IN_04_25!$B$8:$E$635,4,FALSE)</f>
        <v>964.00900052631334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VLOOKUP(E465,IN_04_25!$B$8:$E$635,4,FALSE)</f>
        <v>13671.747285300638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VLOOKUP(E466,IN_04_25!$B$8:$E$635,4,FALSE)</f>
        <v>236.83690510161097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VLOOKUP(E467,IN_04_25!$B$8:$E$635,4,FALSE)</f>
        <v>320.11486709992965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VLOOKUP(E468,IN_04_25!$B$8:$E$635,4,FALSE)</f>
        <v>6100.7229895519522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VLOOKUP(E469,IN_04_25!$B$8:$E$635,4,FALSE)</f>
        <v>1119.9190286832004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VLOOKUP(E470,IN_04_25!$B$8:$E$635,4,FALSE)</f>
        <v>1787.0168420769683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VLOOKUP(E471,IN_04_25!$B$8:$E$635,4,FALSE)</f>
        <v>1994.108098943364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VLOOKUP(E472,IN_04_25!$B$8:$E$635,4,FALSE)</f>
        <v>534.11128575055955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VLOOKUP(E473,IN_04_25!$B$8:$E$635,4,FALSE)</f>
        <v>817.7760568538979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VLOOKUP(E474,IN_04_25!$B$8:$E$635,4,FALSE)</f>
        <v>6172.3087599103865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VLOOKUP(E475,IN_04_25!$B$8:$E$635,4,FALSE)</f>
        <v>7899.8952988126621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VLOOKUP(E476,IN_04_25!$B$8:$E$635,4,FALSE)</f>
        <v>14504.253865886845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VLOOKUP(E477,IN_04_25!$B$8:$E$635,4,FALSE)</f>
        <v>4436.1101434242119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VLOOKUP(E478,IN_04_25!$B$8:$E$635,4,FALSE)</f>
        <v>11112.170206439103</v>
      </c>
      <c r="G478" s="293"/>
      <c r="H478" s="295" t="s">
        <v>2</v>
      </c>
    </row>
    <row r="479" spans="1:8" ht="15" customHeight="1" x14ac:dyDescent="0.25">
      <c r="A479" s="286"/>
      <c r="B479" s="316" t="s">
        <v>406</v>
      </c>
      <c r="C479" s="316"/>
      <c r="D479" s="316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VLOOKUP(E480,IN_04_25!$B$8:$E$635,4,FALSE)</f>
        <v>431899.90138044272</v>
      </c>
      <c r="G480" s="293"/>
      <c r="H480" s="295" t="s">
        <v>2</v>
      </c>
    </row>
    <row r="481" spans="1:8" ht="18" customHeight="1" x14ac:dyDescent="0.25">
      <c r="A481" s="317" t="s">
        <v>404</v>
      </c>
      <c r="B481" s="317"/>
      <c r="C481" s="317"/>
      <c r="D481" s="317"/>
      <c r="E481" s="316"/>
      <c r="F481" s="316"/>
      <c r="G481" s="316"/>
      <c r="H481" s="316"/>
    </row>
    <row r="482" spans="1:8" ht="15" customHeight="1" x14ac:dyDescent="0.25">
      <c r="A482" s="286"/>
      <c r="B482" s="316" t="s">
        <v>403</v>
      </c>
      <c r="C482" s="316"/>
      <c r="D482" s="316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VLOOKUP(E483,IN_04_25!$B$8:$E$635,4,FALSE)</f>
        <v>32672.452340167205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VLOOKUP(E484,IN_04_25!$B$8:$E$635,4,FALSE)</f>
        <v>438244.21383439249</v>
      </c>
      <c r="G484" s="293"/>
      <c r="H484" s="295" t="s">
        <v>4</v>
      </c>
    </row>
    <row r="485" spans="1:8" ht="15" customHeight="1" x14ac:dyDescent="0.25">
      <c r="A485" s="286"/>
      <c r="B485" s="316" t="s">
        <v>400</v>
      </c>
      <c r="C485" s="316"/>
      <c r="D485" s="316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VLOOKUP(E486,IN_04_25!$B$8:$E$635,4,FALSE)</f>
        <v>184372.83989482452</v>
      </c>
      <c r="G486" s="293"/>
      <c r="H486" s="295" t="s">
        <v>2</v>
      </c>
    </row>
    <row r="487" spans="1:8" ht="18" customHeight="1" x14ac:dyDescent="0.25">
      <c r="A487" s="317" t="s">
        <v>398</v>
      </c>
      <c r="B487" s="317"/>
      <c r="C487" s="317"/>
      <c r="D487" s="317"/>
      <c r="E487" s="316"/>
      <c r="F487" s="316"/>
      <c r="G487" s="316"/>
      <c r="H487" s="316"/>
    </row>
    <row r="488" spans="1:8" ht="26.25" customHeight="1" x14ac:dyDescent="0.25">
      <c r="A488" s="286"/>
      <c r="B488" s="316" t="s">
        <v>397</v>
      </c>
      <c r="C488" s="316"/>
      <c r="D488" s="316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VLOOKUP(E489,IN_04_25!$B$8:$E$635,4,FALSE)</f>
        <v>16751.458043797185</v>
      </c>
      <c r="G489" s="293"/>
      <c r="H489" s="295" t="s">
        <v>2</v>
      </c>
    </row>
    <row r="490" spans="1:8" ht="15" customHeight="1" x14ac:dyDescent="0.25">
      <c r="A490" s="286"/>
      <c r="B490" s="316" t="s">
        <v>395</v>
      </c>
      <c r="C490" s="316"/>
      <c r="D490" s="316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VLOOKUP(E491,IN_04_25!$B$8:$E$635,4,FALSE)</f>
        <v>2361364.7598904138</v>
      </c>
      <c r="G491" s="293"/>
      <c r="H491" s="295" t="s">
        <v>2</v>
      </c>
    </row>
    <row r="492" spans="1:8" ht="26.25" customHeight="1" x14ac:dyDescent="0.25">
      <c r="A492" s="286"/>
      <c r="B492" s="316" t="s">
        <v>2013</v>
      </c>
      <c r="C492" s="316"/>
      <c r="D492" s="316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VLOOKUP(E493,IN_04_25!$B$8:$E$635,4,FALSE)</f>
        <v>48766.769204821052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VLOOKUP(E494,IN_04_25!$B$8:$E$635,4,FALSE)</f>
        <v>4812.1341905516229</v>
      </c>
      <c r="G494" s="293"/>
      <c r="H494" s="295" t="s">
        <v>4</v>
      </c>
    </row>
    <row r="495" spans="1:8" ht="26.25" customHeight="1" x14ac:dyDescent="0.25">
      <c r="A495" s="286"/>
      <c r="B495" s="316" t="s">
        <v>391</v>
      </c>
      <c r="C495" s="316"/>
      <c r="D495" s="316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VLOOKUP(E496,IN_04_25!$B$8:$E$635,4,FALSE)</f>
        <v>441521.22978538682</v>
      </c>
      <c r="G496" s="293"/>
      <c r="H496" s="295" t="s">
        <v>2</v>
      </c>
    </row>
    <row r="497" spans="1:8" ht="26.25" customHeight="1" x14ac:dyDescent="0.25">
      <c r="A497" s="286"/>
      <c r="B497" s="316" t="s">
        <v>389</v>
      </c>
      <c r="C497" s="316"/>
      <c r="D497" s="316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VLOOKUP(E498,IN_04_25!$B$8:$E$635,4,FALSE)</f>
        <v>2360029.2830924215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VLOOKUP(E499,IN_04_25!$B$8:$E$635,4,FALSE)</f>
        <v>2029501.2985329889</v>
      </c>
      <c r="G499" s="293"/>
      <c r="H499" s="295" t="s">
        <v>2</v>
      </c>
    </row>
    <row r="500" spans="1:8" ht="15" customHeight="1" x14ac:dyDescent="0.25">
      <c r="A500" s="286"/>
      <c r="B500" s="316" t="s">
        <v>386</v>
      </c>
      <c r="C500" s="316"/>
      <c r="D500" s="316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VLOOKUP(E501,IN_04_25!$B$8:$E$635,4,FALSE)</f>
        <v>14796.627863385414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VLOOKUP(E502,IN_04_25!$B$8:$E$635,4,FALSE)</f>
        <v>55720.932546558288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VLOOKUP(E503,IN_04_25!$B$8:$E$635,4,FALSE)</f>
        <v>27693.202532759253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VLOOKUP(E504,IN_04_25!$B$8:$E$635,4,FALSE)</f>
        <v>30310.209410014468</v>
      </c>
      <c r="G504" s="293"/>
      <c r="H504" s="295" t="s">
        <v>2</v>
      </c>
    </row>
    <row r="505" spans="1:8" ht="15" customHeight="1" x14ac:dyDescent="0.25">
      <c r="A505" s="286"/>
      <c r="B505" s="316" t="s">
        <v>381</v>
      </c>
      <c r="C505" s="316"/>
      <c r="D505" s="316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VLOOKUP(E506,IN_04_25!$B$8:$E$635,4,FALSE)</f>
        <v>574615.15226913255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VLOOKUP(E507,IN_04_25!$B$8:$E$635,4,FALSE)</f>
        <v>595028.92125172273</v>
      </c>
      <c r="G507" s="293"/>
      <c r="H507" s="295" t="s">
        <v>2</v>
      </c>
    </row>
    <row r="508" spans="1:8" ht="15" customHeight="1" x14ac:dyDescent="0.25">
      <c r="A508" s="286"/>
      <c r="B508" s="316" t="s">
        <v>378</v>
      </c>
      <c r="C508" s="316"/>
      <c r="D508" s="316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VLOOKUP(E509,IN_04_25!$B$8:$E$635,4,FALSE)</f>
        <v>128486.83975821696</v>
      </c>
      <c r="G509" s="293"/>
      <c r="H509" s="295" t="s">
        <v>2</v>
      </c>
    </row>
    <row r="510" spans="1:8" ht="15" customHeight="1" x14ac:dyDescent="0.25">
      <c r="A510" s="286"/>
      <c r="B510" s="316" t="s">
        <v>376</v>
      </c>
      <c r="C510" s="316"/>
      <c r="D510" s="316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VLOOKUP(E511,IN_04_25!$B$8:$E$635,4,FALSE)</f>
        <v>266824.58396161423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VLOOKUP(E512,IN_04_25!$B$8:$E$635,4,FALSE)</f>
        <v>24514.748215120584</v>
      </c>
      <c r="G512" s="293"/>
      <c r="H512" s="295" t="s">
        <v>2</v>
      </c>
    </row>
    <row r="513" spans="1:8" ht="26.25" customHeight="1" x14ac:dyDescent="0.25">
      <c r="A513" s="286"/>
      <c r="B513" s="316" t="s">
        <v>374</v>
      </c>
      <c r="C513" s="316"/>
      <c r="D513" s="316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VLOOKUP(E514,IN_04_25!$B$8:$E$635,4,FALSE)</f>
        <v>23225.080199508015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VLOOKUP(E515,IN_04_25!$B$8:$E$635,4,FALSE)</f>
        <v>54457.696303634017</v>
      </c>
      <c r="G515" s="293"/>
      <c r="H515" s="295" t="s">
        <v>2</v>
      </c>
    </row>
    <row r="516" spans="1:8" ht="26.25" customHeight="1" x14ac:dyDescent="0.25">
      <c r="A516" s="286"/>
      <c r="B516" s="316" t="s">
        <v>370</v>
      </c>
      <c r="C516" s="316"/>
      <c r="D516" s="316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VLOOKUP(E517,IN_04_25!$B$8:$E$635,4,FALSE)</f>
        <v>70983.88176256427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VLOOKUP(E518,IN_04_25!$B$8:$E$635,4,FALSE)</f>
        <v>150166.2130520372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VLOOKUP(E519,IN_04_25!$B$8:$E$635,4,FALSE)</f>
        <v>1975.0206592632799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VLOOKUP(E520,IN_04_25!$B$8:$E$635,4,FALSE)</f>
        <v>14458.163713103055</v>
      </c>
      <c r="G520" s="293"/>
      <c r="H520" s="295" t="s">
        <v>2</v>
      </c>
    </row>
    <row r="521" spans="1:8" ht="15" customHeight="1" x14ac:dyDescent="0.25">
      <c r="A521" s="286"/>
      <c r="B521" s="316" t="s">
        <v>365</v>
      </c>
      <c r="C521" s="316"/>
      <c r="D521" s="316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VLOOKUP(E522,IN_04_25!$B$8:$E$635,4,FALSE)</f>
        <v>55451.500430916014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VLOOKUP(E523,IN_04_25!$B$8:$E$635,4,FALSE)</f>
        <v>35566.124206110049</v>
      </c>
      <c r="G523" s="293"/>
      <c r="H523" s="295" t="s">
        <v>2</v>
      </c>
    </row>
    <row r="524" spans="1:8" ht="15" customHeight="1" x14ac:dyDescent="0.25">
      <c r="A524" s="286"/>
      <c r="B524" s="316" t="s">
        <v>362</v>
      </c>
      <c r="C524" s="316"/>
      <c r="D524" s="316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VLOOKUP(E525,IN_04_25!$B$8:$E$635,4,FALSE)</f>
        <v>136146.60763321869</v>
      </c>
      <c r="G525" s="293"/>
      <c r="H525" s="295" t="s">
        <v>2</v>
      </c>
    </row>
    <row r="526" spans="1:8" ht="15" customHeight="1" x14ac:dyDescent="0.25">
      <c r="A526" s="286"/>
      <c r="B526" s="316" t="s">
        <v>360</v>
      </c>
      <c r="C526" s="316"/>
      <c r="D526" s="316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VLOOKUP(E527,IN_04_25!$B$8:$E$635,4,FALSE)</f>
        <v>25550175.857479639</v>
      </c>
      <c r="G527" s="293"/>
      <c r="H527" s="295" t="s">
        <v>2</v>
      </c>
    </row>
    <row r="528" spans="1:8" ht="26.25" customHeight="1" x14ac:dyDescent="0.25">
      <c r="A528" s="317" t="s">
        <v>358</v>
      </c>
      <c r="B528" s="317"/>
      <c r="C528" s="317"/>
      <c r="D528" s="317"/>
      <c r="E528" s="316"/>
      <c r="F528" s="316"/>
      <c r="G528" s="316"/>
      <c r="H528" s="316"/>
    </row>
    <row r="529" spans="1:8" ht="15" customHeight="1" x14ac:dyDescent="0.25">
      <c r="A529" s="286"/>
      <c r="B529" s="316" t="s">
        <v>357</v>
      </c>
      <c r="C529" s="316"/>
      <c r="D529" s="316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VLOOKUP(E530,IN_04_25!$B$8:$E$635,4,FALSE)</f>
        <v>20964.282397914973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VLOOKUP(E531,IN_04_25!$B$8:$E$635,4,FALSE)</f>
        <v>21574.892564844544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VLOOKUP(E532,IN_04_25!$B$8:$E$635,4,FALSE)</f>
        <v>61746.898226106307</v>
      </c>
      <c r="G532" s="293"/>
      <c r="H532" s="295" t="s">
        <v>2</v>
      </c>
    </row>
    <row r="533" spans="1:8" ht="26.25" customHeight="1" x14ac:dyDescent="0.25">
      <c r="A533" s="286"/>
      <c r="B533" s="316" t="s">
        <v>353</v>
      </c>
      <c r="C533" s="316"/>
      <c r="D533" s="316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VLOOKUP(E534,IN_04_25!$B$8:$E$635,4,FALSE)</f>
        <v>44726.797412255677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VLOOKUP(E535,IN_04_25!$B$8:$E$635,4,FALSE)</f>
        <v>39697.685752692218</v>
      </c>
      <c r="G535" s="293"/>
      <c r="H535" s="295" t="s">
        <v>2</v>
      </c>
    </row>
    <row r="536" spans="1:8" ht="26.25" customHeight="1" x14ac:dyDescent="0.25">
      <c r="A536" s="286"/>
      <c r="B536" s="316" t="s">
        <v>350</v>
      </c>
      <c r="C536" s="316"/>
      <c r="D536" s="316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VLOOKUP(E537,IN_04_25!$B$8:$E$635,4,FALSE)</f>
        <v>2347.2443459391152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VLOOKUP(E538,IN_04_25!$B$8:$E$635,4,FALSE)</f>
        <v>10005.890534069567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VLOOKUP(E539,IN_04_25!$B$8:$E$635,4,FALSE)</f>
        <v>15711.309341143864</v>
      </c>
      <c r="G539" s="293"/>
      <c r="H539" s="295" t="s">
        <v>4</v>
      </c>
    </row>
    <row r="540" spans="1:8" ht="26.25" customHeight="1" x14ac:dyDescent="0.25">
      <c r="A540" s="317" t="s">
        <v>346</v>
      </c>
      <c r="B540" s="317"/>
      <c r="C540" s="317"/>
      <c r="D540" s="317"/>
      <c r="E540" s="316"/>
      <c r="F540" s="316"/>
      <c r="G540" s="316"/>
      <c r="H540" s="316"/>
    </row>
    <row r="541" spans="1:8" ht="15" customHeight="1" x14ac:dyDescent="0.25">
      <c r="A541" s="286"/>
      <c r="B541" s="316" t="s">
        <v>345</v>
      </c>
      <c r="C541" s="316"/>
      <c r="D541" s="316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VLOOKUP(E542,IN_04_25!$B$8:$E$635,4,FALSE)</f>
        <v>12084.712124908165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VLOOKUP(E543,IN_04_25!$B$8:$E$635,4,FALSE)</f>
        <v>14609.958717632288</v>
      </c>
      <c r="G543" s="293"/>
      <c r="H543" s="295" t="s">
        <v>3</v>
      </c>
    </row>
    <row r="544" spans="1:8" ht="15" customHeight="1" x14ac:dyDescent="0.25">
      <c r="A544" s="286"/>
      <c r="B544" s="316" t="s">
        <v>342</v>
      </c>
      <c r="C544" s="316"/>
      <c r="D544" s="316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VLOOKUP(E545,IN_04_25!$B$8:$E$635,4,FALSE)</f>
        <v>48906.756438612836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VLOOKUP(E546,IN_04_25!$B$8:$E$635,4,FALSE)</f>
        <v>56494.586642658011</v>
      </c>
      <c r="G546" s="293"/>
      <c r="H546" s="295" t="s">
        <v>1</v>
      </c>
    </row>
    <row r="547" spans="1:8" ht="26.25" customHeight="1" x14ac:dyDescent="0.25">
      <c r="A547" s="286"/>
      <c r="B547" s="316" t="s">
        <v>340</v>
      </c>
      <c r="C547" s="316"/>
      <c r="D547" s="316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VLOOKUP(E548,IN_04_25!$B$8:$E$635,4,FALSE)</f>
        <v>109091.91706907387</v>
      </c>
      <c r="G548" s="293"/>
      <c r="H548" s="295" t="s">
        <v>2</v>
      </c>
    </row>
    <row r="549" spans="1:8" ht="15" customHeight="1" x14ac:dyDescent="0.25">
      <c r="A549" s="286"/>
      <c r="B549" s="316" t="s">
        <v>338</v>
      </c>
      <c r="C549" s="316"/>
      <c r="D549" s="316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VLOOKUP(E550,IN_04_25!$B$8:$E$635,4,FALSE)</f>
        <v>170.34094347736479</v>
      </c>
      <c r="G550" s="293"/>
      <c r="H550" s="295" t="s">
        <v>336</v>
      </c>
    </row>
    <row r="551" spans="1:8" ht="26.25" customHeight="1" x14ac:dyDescent="0.25">
      <c r="A551" s="286"/>
      <c r="B551" s="316" t="s">
        <v>335</v>
      </c>
      <c r="C551" s="316"/>
      <c r="D551" s="316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VLOOKUP(E552,IN_04_25!$B$8:$E$635,4,FALSE)</f>
        <v>3781134.1072775987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VLOOKUP(E553,IN_04_25!$B$8:$E$635,4,FALSE)</f>
        <v>2944546.8375946167</v>
      </c>
      <c r="G553" s="293"/>
      <c r="H553" s="295" t="s">
        <v>311</v>
      </c>
    </row>
    <row r="554" spans="1:8" ht="15" customHeight="1" x14ac:dyDescent="0.25">
      <c r="A554" s="286"/>
      <c r="B554" s="316" t="s">
        <v>332</v>
      </c>
      <c r="C554" s="316"/>
      <c r="D554" s="316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VLOOKUP(E555,IN_04_25!$B$8:$E$635,4,FALSE)</f>
        <v>3988304.1060420438</v>
      </c>
      <c r="G555" s="293"/>
      <c r="H555" s="295" t="s">
        <v>311</v>
      </c>
    </row>
    <row r="556" spans="1:8" ht="15" customHeight="1" x14ac:dyDescent="0.25">
      <c r="A556" s="286"/>
      <c r="B556" s="316" t="s">
        <v>330</v>
      </c>
      <c r="C556" s="316"/>
      <c r="D556" s="316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VLOOKUP(E557,IN_04_25!$B$8:$E$635,4,FALSE)</f>
        <v>1447116.1121543937</v>
      </c>
      <c r="G557" s="293"/>
      <c r="H557" s="295" t="s">
        <v>3</v>
      </c>
    </row>
    <row r="558" spans="1:8" ht="15" customHeight="1" x14ac:dyDescent="0.25">
      <c r="A558" s="286"/>
      <c r="B558" s="316" t="s">
        <v>328</v>
      </c>
      <c r="C558" s="316"/>
      <c r="D558" s="316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VLOOKUP(E559,IN_04_25!$B$8:$E$635,4,FALSE)</f>
        <v>10673521.041306097</v>
      </c>
      <c r="G559" s="293"/>
      <c r="H559" s="295" t="s">
        <v>2</v>
      </c>
    </row>
    <row r="560" spans="1:8" ht="15" customHeight="1" x14ac:dyDescent="0.25">
      <c r="A560" s="286"/>
      <c r="B560" s="316" t="s">
        <v>326</v>
      </c>
      <c r="C560" s="316"/>
      <c r="D560" s="316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VLOOKUP(E561,IN_04_25!$B$8:$E$635,4,FALSE)</f>
        <v>730971.79429869307</v>
      </c>
      <c r="G561" s="293"/>
      <c r="H561" s="295" t="s">
        <v>2</v>
      </c>
    </row>
    <row r="562" spans="1:8" ht="26.25" customHeight="1" x14ac:dyDescent="0.25">
      <c r="A562" s="286"/>
      <c r="B562" s="316" t="s">
        <v>324</v>
      </c>
      <c r="C562" s="316"/>
      <c r="D562" s="316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VLOOKUP(E563,IN_04_25!$B$8:$E$635,4,FALSE)</f>
        <v>2069114.2702983129</v>
      </c>
      <c r="G563" s="293"/>
      <c r="H563" s="295" t="s">
        <v>311</v>
      </c>
    </row>
    <row r="564" spans="1:8" ht="26.25" customHeight="1" x14ac:dyDescent="0.25">
      <c r="A564" s="286"/>
      <c r="B564" s="316" t="s">
        <v>322</v>
      </c>
      <c r="C564" s="316"/>
      <c r="D564" s="316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VLOOKUP(E565,IN_04_25!$B$8:$E$635,4,FALSE)</f>
        <v>577783.49276361987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VLOOKUP(E566,IN_04_25!$B$8:$E$635,4,FALSE)</f>
        <v>792186.25864027673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VLOOKUP(E567,IN_04_25!$B$8:$E$635,4,FALSE)</f>
        <v>934334.5640012545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VLOOKUP(E568,IN_04_25!$B$8:$E$635,4,FALSE)</f>
        <v>239638.49593209467</v>
      </c>
      <c r="G568" s="293"/>
      <c r="H568" s="295" t="s">
        <v>2</v>
      </c>
    </row>
    <row r="569" spans="1:8" ht="15" customHeight="1" x14ac:dyDescent="0.25">
      <c r="A569" s="286"/>
      <c r="B569" s="316" t="s">
        <v>317</v>
      </c>
      <c r="C569" s="316"/>
      <c r="D569" s="316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VLOOKUP(E570,IN_04_25!$B$8:$E$635,4,FALSE)</f>
        <v>3221335.7019145996</v>
      </c>
      <c r="G570" s="293"/>
      <c r="H570" s="295" t="s">
        <v>4</v>
      </c>
    </row>
    <row r="571" spans="1:8" ht="15" customHeight="1" x14ac:dyDescent="0.25">
      <c r="A571" s="286"/>
      <c r="B571" s="316" t="s">
        <v>315</v>
      </c>
      <c r="C571" s="316"/>
      <c r="D571" s="316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VLOOKUP(E572,IN_04_25!$B$8:$E$635,4,FALSE)</f>
        <v>3638.5504460958432</v>
      </c>
      <c r="G572" s="293"/>
      <c r="H572" s="295" t="s">
        <v>3</v>
      </c>
    </row>
    <row r="573" spans="1:8" ht="15" customHeight="1" x14ac:dyDescent="0.25">
      <c r="A573" s="286"/>
      <c r="B573" s="316" t="s">
        <v>313</v>
      </c>
      <c r="C573" s="316"/>
      <c r="D573" s="316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VLOOKUP(E574,IN_04_25!$B$8:$E$635,4,FALSE)</f>
        <v>3495357.0730969426</v>
      </c>
      <c r="G574" s="293"/>
      <c r="H574" s="295" t="s">
        <v>311</v>
      </c>
    </row>
    <row r="575" spans="1:8" ht="15" customHeight="1" x14ac:dyDescent="0.25">
      <c r="A575" s="286"/>
      <c r="B575" s="316" t="s">
        <v>2014</v>
      </c>
      <c r="C575" s="316"/>
      <c r="D575" s="316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VLOOKUP(E576,IN_04_25!$B$8:$E$635,4,FALSE)</f>
        <v>15994.133452060934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VLOOKUP(E577,IN_04_25!$B$8:$E$635,4,FALSE)</f>
        <v>3891.1517579282531</v>
      </c>
      <c r="G577" s="293"/>
      <c r="H577" s="295" t="s">
        <v>117</v>
      </c>
    </row>
    <row r="578" spans="1:8" ht="15" customHeight="1" x14ac:dyDescent="0.25">
      <c r="A578" s="286"/>
      <c r="B578" s="316" t="s">
        <v>308</v>
      </c>
      <c r="C578" s="316"/>
      <c r="D578" s="316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VLOOKUP(E579,IN_04_25!$B$8:$E$635,4,FALSE)</f>
        <v>30763400.226955317</v>
      </c>
      <c r="G579" s="293"/>
      <c r="H579" s="295" t="s">
        <v>2</v>
      </c>
    </row>
    <row r="580" spans="1:8" ht="15" customHeight="1" x14ac:dyDescent="0.25">
      <c r="A580" s="286"/>
      <c r="B580" s="316" t="s">
        <v>306</v>
      </c>
      <c r="C580" s="316"/>
      <c r="D580" s="316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VLOOKUP(E581,IN_04_25!$B$8:$E$635,4,FALSE)</f>
        <v>164130.54877747109</v>
      </c>
      <c r="G581" s="293"/>
      <c r="H581" s="295" t="s">
        <v>2</v>
      </c>
    </row>
    <row r="582" spans="1:8" ht="18" customHeight="1" x14ac:dyDescent="0.25">
      <c r="A582" s="317" t="s">
        <v>304</v>
      </c>
      <c r="B582" s="317"/>
      <c r="C582" s="317"/>
      <c r="D582" s="317"/>
      <c r="E582" s="316"/>
      <c r="F582" s="316"/>
      <c r="G582" s="316"/>
      <c r="H582" s="316"/>
    </row>
    <row r="583" spans="1:8" ht="26.25" customHeight="1" x14ac:dyDescent="0.25">
      <c r="A583" s="286"/>
      <c r="B583" s="316" t="s">
        <v>2015</v>
      </c>
      <c r="C583" s="316"/>
      <c r="D583" s="316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VLOOKUP(E584,IN_04_25!$B$8:$E$635,4,FALSE)</f>
        <v>113877.21792527733</v>
      </c>
      <c r="G584" s="293"/>
      <c r="H584" s="295" t="s">
        <v>2</v>
      </c>
    </row>
    <row r="585" spans="1:8" ht="15" customHeight="1" x14ac:dyDescent="0.25">
      <c r="A585" s="286"/>
      <c r="B585" s="316" t="s">
        <v>302</v>
      </c>
      <c r="C585" s="316"/>
      <c r="D585" s="316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VLOOKUP(E586,IN_04_25!$B$8:$E$635,4,FALSE)</f>
        <v>10401.208138013364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VLOOKUP(E587,IN_04_25!$B$8:$E$635,4,FALSE)</f>
        <v>10200.389573888284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VLOOKUP(E588,IN_04_25!$B$8:$E$635,4,FALSE)</f>
        <v>10362.580221715805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VLOOKUP(E589,IN_04_25!$B$8:$E$635,4,FALSE)</f>
        <v>11671.286129805801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VLOOKUP(E590,IN_04_25!$B$8:$E$635,4,FALSE)</f>
        <v>2813.5959440616425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VLOOKUP(E591,IN_04_25!$B$8:$E$635,4,FALSE)</f>
        <v>2395.4465192795956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VLOOKUP(E592,IN_04_25!$B$8:$E$635,4,FALSE)</f>
        <v>1967.3678856184874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VLOOKUP(E593,IN_04_25!$B$8:$E$635,4,FALSE)</f>
        <v>2043.6010901942548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VLOOKUP(E594,IN_04_25!$B$8:$E$635,4,FALSE)</f>
        <v>3795.0415832284125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VLOOKUP(E595,IN_04_25!$B$8:$E$635,4,FALSE)</f>
        <v>1538.1155861242894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VLOOKUP(E596,IN_04_25!$B$8:$E$635,4,FALSE)</f>
        <v>3476.6121443569282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VLOOKUP(E597,IN_04_25!$B$8:$E$635,4,FALSE)</f>
        <v>3346.1066249942164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VLOOKUP(E598,IN_04_25!$B$8:$E$635,4,FALSE)</f>
        <v>3970.4877527932381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VLOOKUP(E599,IN_04_25!$B$8:$E$635,4,FALSE)</f>
        <v>9534.947375087404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VLOOKUP(E600,IN_04_25!$B$8:$E$635,4,FALSE)</f>
        <v>8723.8852763416835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VLOOKUP(E601,IN_04_25!$B$8:$E$635,4,FALSE)</f>
        <v>10736.928486913221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VLOOKUP(E602,IN_04_25!$B$8:$E$635,4,FALSE)</f>
        <v>11202.376641207662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VLOOKUP(E603,IN_04_25!$B$8:$E$635,4,FALSE)</f>
        <v>18053.804828210607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VLOOKUP(E604,IN_04_25!$B$8:$E$635,4,FALSE)</f>
        <v>235.30474634046527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VLOOKUP(E605,IN_04_25!$B$8:$E$635,4,FALSE)</f>
        <v>698.09194422339488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VLOOKUP(E606,IN_04_25!$B$8:$E$635,4,FALSE)</f>
        <v>5661.6443556665845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VLOOKUP(E607,IN_04_25!$B$8:$E$635,4,FALSE)</f>
        <v>521346.14893267473</v>
      </c>
      <c r="G607" s="293"/>
      <c r="H607" s="295" t="s">
        <v>4</v>
      </c>
    </row>
    <row r="608" spans="1:8" ht="15" customHeight="1" x14ac:dyDescent="0.25">
      <c r="A608" s="286"/>
      <c r="B608" s="316" t="s">
        <v>279</v>
      </c>
      <c r="C608" s="316"/>
      <c r="D608" s="316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VLOOKUP(E609,IN_04_25!$B$8:$E$635,4,FALSE)</f>
        <v>17359.880938330698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VLOOKUP(E610,IN_04_25!$B$8:$E$635,4,FALSE)</f>
        <v>13080.698729642616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VLOOKUP(E611,IN_04_25!$B$8:$E$635,4,FALSE)</f>
        <v>5732.9983343838703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VLOOKUP(E612,IN_04_25!$B$8:$E$635,4,FALSE)</f>
        <v>7441.9016585697254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VLOOKUP(E613,IN_04_25!$B$8:$E$635,4,FALSE)</f>
        <v>21461.287112894377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VLOOKUP(E614,IN_04_25!$B$8:$E$635,4,FALSE)</f>
        <v>98604.264121231317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VLOOKUP(E615,IN_04_25!$B$8:$E$635,4,FALSE)</f>
        <v>121777.4786244822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VLOOKUP(E616,IN_04_25!$B$8:$E$635,4,FALSE)</f>
        <v>8315.5509544789038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VLOOKUP(E617,IN_04_25!$B$8:$E$635,4,FALSE)</f>
        <v>29048.565273233529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VLOOKUP(E618,IN_04_25!$B$8:$E$635,4,FALSE)</f>
        <v>17390.559884118513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VLOOKUP(E619,IN_04_25!$B$8:$E$635,4,FALSE)</f>
        <v>16162.50801177203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VLOOKUP(E620,IN_04_25!$B$8:$E$635,4,FALSE)</f>
        <v>6039.5836635286796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VLOOKUP(E621,IN_04_25!$B$8:$E$635,4,FALSE)</f>
        <v>1739.5877034071457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VLOOKUP(E622,IN_04_25!$B$8:$E$635,4,FALSE)</f>
        <v>29499.97383144901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VLOOKUP(E623,IN_04_25!$B$8:$E$635,4,FALSE)</f>
        <v>404.34653070407751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VLOOKUP(E624,IN_04_25!$B$8:$E$635,4,FALSE)</f>
        <v>2760.8127933171745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VLOOKUP(E625,IN_04_25!$B$8:$E$635,4,FALSE)</f>
        <v>48841.583681017168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VLOOKUP(E626,IN_04_25!$B$8:$E$635,4,FALSE)</f>
        <v>1307.9243615755249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VLOOKUP(E627,IN_04_25!$B$8:$E$635,4,FALSE)</f>
        <v>9769.866697358595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VLOOKUP(E628,IN_04_25!$B$8:$E$635,4,FALSE)</f>
        <v>33791.22180497447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VLOOKUP(E629,IN_04_25!$B$8:$E$635,4,FALSE)</f>
        <v>191.48975749738011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VLOOKUP(E630,IN_04_25!$B$8:$E$635,4,FALSE)</f>
        <v>226.85863042964803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VLOOKUP(E631,IN_04_25!$B$8:$E$635,4,FALSE)</f>
        <v>898.78156906503978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VLOOKUP(E632,IN_04_25!$B$8:$E$635,4,FALSE)</f>
        <v>590.03940976372007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VLOOKUP(E633,IN_04_25!$B$8:$E$635,4,FALSE)</f>
        <v>1836.9169092592583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VLOOKUP(E634,IN_04_25!$B$8:$E$635,4,FALSE)</f>
        <v>5322.9696733758228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VLOOKUP(E635,IN_04_25!$B$8:$E$635,4,FALSE)</f>
        <v>2631.5153508997419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VLOOKUP(E636,IN_04_25!$B$8:$E$635,4,FALSE)</f>
        <v>3832.6062169108286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VLOOKUP(E637,IN_04_25!$B$8:$E$635,4,FALSE)</f>
        <v>6160.7503368886919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VLOOKUP(E638,IN_04_25!$B$8:$E$635,4,FALSE)</f>
        <v>12335.146064319599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VLOOKUP(E639,IN_04_25!$B$8:$E$635,4,FALSE)</f>
        <v>1005.986896282709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VLOOKUP(E640,IN_04_25!$B$8:$E$635,4,FALSE)</f>
        <v>7194.9158793770621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VLOOKUP(E641,IN_04_25!$B$8:$E$635,4,FALSE)</f>
        <v>11736.820015323447</v>
      </c>
      <c r="G641" s="293"/>
      <c r="H641" s="295" t="s">
        <v>2</v>
      </c>
    </row>
    <row r="642" spans="1:8" ht="15" customHeight="1" x14ac:dyDescent="0.25">
      <c r="A642" s="286"/>
      <c r="B642" s="316" t="s">
        <v>246</v>
      </c>
      <c r="C642" s="316"/>
      <c r="D642" s="316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VLOOKUP(E643,IN_04_25!$B$8:$E$635,4,FALSE)</f>
        <v>39440.272356558096</v>
      </c>
      <c r="G643" s="293"/>
      <c r="H643" s="295" t="s">
        <v>2</v>
      </c>
    </row>
    <row r="644" spans="1:8" ht="15" customHeight="1" x14ac:dyDescent="0.25">
      <c r="A644" s="286"/>
      <c r="B644" s="316" t="s">
        <v>244</v>
      </c>
      <c r="C644" s="316"/>
      <c r="D644" s="316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VLOOKUP(E645,IN_04_25!$B$8:$E$635,4,FALSE)</f>
        <v>122549.0011418381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VLOOKUP(E646,IN_04_25!$B$8:$E$635,4,FALSE)</f>
        <v>9059.5869098958556</v>
      </c>
      <c r="G646" s="293"/>
      <c r="H646" s="295" t="s">
        <v>2</v>
      </c>
    </row>
    <row r="647" spans="1:8" ht="15" customHeight="1" x14ac:dyDescent="0.25">
      <c r="A647" s="286"/>
      <c r="B647" s="316" t="s">
        <v>242</v>
      </c>
      <c r="C647" s="316"/>
      <c r="D647" s="316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VLOOKUP(E648,IN_04_25!$B$8:$E$635,4,FALSE)</f>
        <v>142263.75037906217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VLOOKUP(E649,IN_04_25!$B$8:$E$635,4,FALSE)</f>
        <v>129045.2162400111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VLOOKUP(E650,IN_04_25!$B$8:$E$635,4,FALSE)</f>
        <v>112573.066365251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VLOOKUP(E651,IN_04_25!$B$8:$E$635,4,FALSE)</f>
        <v>255496.59638741281</v>
      </c>
      <c r="G651" s="293"/>
      <c r="H651" s="295" t="s">
        <v>2</v>
      </c>
    </row>
    <row r="652" spans="1:8" ht="15" customHeight="1" x14ac:dyDescent="0.25">
      <c r="A652" s="286"/>
      <c r="B652" s="316" t="s">
        <v>237</v>
      </c>
      <c r="C652" s="316"/>
      <c r="D652" s="316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VLOOKUP(E653,IN_04_25!$B$8:$E$635,4,FALSE)</f>
        <v>80304.866928320815</v>
      </c>
      <c r="G653" s="293"/>
      <c r="H653" s="295" t="s">
        <v>2</v>
      </c>
    </row>
    <row r="654" spans="1:8" ht="15" customHeight="1" x14ac:dyDescent="0.25">
      <c r="A654" s="286"/>
      <c r="B654" s="316" t="s">
        <v>235</v>
      </c>
      <c r="C654" s="316"/>
      <c r="D654" s="316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VLOOKUP(E655,IN_04_25!$B$8:$E$635,4,FALSE)</f>
        <v>10187.093730679007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VLOOKUP(E656,IN_04_25!$B$8:$E$635,4,FALSE)</f>
        <v>10979.638705230142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VLOOKUP(E657,IN_04_25!$B$8:$E$635,4,FALSE)</f>
        <v>12890.070495422791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VLOOKUP(E658,IN_04_25!$B$8:$E$635,4,FALSE)</f>
        <v>15720.516446959875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VLOOKUP(E659,IN_04_25!$B$8:$E$635,4,FALSE)</f>
        <v>17368.957364997954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VLOOKUP(E660,IN_04_25!$B$8:$E$635,4,FALSE)</f>
        <v>10960.848198020078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VLOOKUP(E661,IN_04_25!$B$8:$E$635,4,FALSE)</f>
        <v>26160.621171371145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VLOOKUP(E662,IN_04_25!$B$8:$E$635,4,FALSE)</f>
        <v>8380.4144286970404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VLOOKUP(E663,IN_04_25!$B$8:$E$635,4,FALSE)</f>
        <v>17330.246351137514</v>
      </c>
      <c r="G663" s="293"/>
      <c r="H663" s="295" t="s">
        <v>2</v>
      </c>
    </row>
    <row r="664" spans="1:8" ht="15" customHeight="1" x14ac:dyDescent="0.25">
      <c r="A664" s="286"/>
      <c r="B664" s="316" t="s">
        <v>225</v>
      </c>
      <c r="C664" s="316"/>
      <c r="D664" s="316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VLOOKUP(E665,IN_04_25!$B$8:$E$635,4,FALSE)</f>
        <v>108345.59583725325</v>
      </c>
      <c r="G665" s="293"/>
      <c r="H665" s="295" t="s">
        <v>2</v>
      </c>
    </row>
    <row r="666" spans="1:8" ht="15" customHeight="1" x14ac:dyDescent="0.25">
      <c r="A666" s="286"/>
      <c r="B666" s="316" t="s">
        <v>223</v>
      </c>
      <c r="C666" s="316"/>
      <c r="D666" s="316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VLOOKUP(E667,IN_04_25!$B$8:$E$635,4,FALSE)</f>
        <v>216459.51075751014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VLOOKUP(E668,IN_04_25!$B$8:$E$635,4,FALSE)</f>
        <v>414249.41338818264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VLOOKUP(E669,IN_04_25!$B$8:$E$635,4,FALSE)</f>
        <v>2026360.5064930019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VLOOKUP(E670,IN_04_25!$B$8:$E$635,4,FALSE)</f>
        <v>2556790.1684867591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VLOOKUP(E671,IN_04_25!$B$8:$E$635,4,FALSE)</f>
        <v>3653.5074591087559</v>
      </c>
      <c r="G671" s="293"/>
      <c r="H671" s="295" t="s">
        <v>3</v>
      </c>
    </row>
    <row r="672" spans="1:8" ht="15" customHeight="1" x14ac:dyDescent="0.25">
      <c r="A672" s="286"/>
      <c r="B672" s="316" t="s">
        <v>217</v>
      </c>
      <c r="C672" s="316"/>
      <c r="D672" s="316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VLOOKUP(E673,IN_04_25!$B$8:$E$635,4,FALSE)</f>
        <v>115178.18326471747</v>
      </c>
      <c r="G673" s="293"/>
      <c r="H673" s="295" t="s">
        <v>2</v>
      </c>
    </row>
    <row r="674" spans="1:8" ht="15" customHeight="1" x14ac:dyDescent="0.25">
      <c r="A674" s="286"/>
      <c r="B674" s="316" t="s">
        <v>215</v>
      </c>
      <c r="C674" s="316"/>
      <c r="D674" s="316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VLOOKUP(E675,IN_04_25!$B$8:$E$635,4,FALSE)</f>
        <v>64356.39166249281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VLOOKUP(E676,IN_04_25!$B$8:$E$635,4,FALSE)</f>
        <v>8558.7058616807935</v>
      </c>
      <c r="G676" s="293"/>
      <c r="H676" s="295" t="s">
        <v>2</v>
      </c>
    </row>
    <row r="677" spans="1:8" ht="15" customHeight="1" x14ac:dyDescent="0.25">
      <c r="A677" s="286"/>
      <c r="B677" s="316" t="s">
        <v>212</v>
      </c>
      <c r="C677" s="316"/>
      <c r="D677" s="316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VLOOKUP(E678,IN_04_25!$B$8:$E$635,4,FALSE)</f>
        <v>168043.65761822872</v>
      </c>
      <c r="G678" s="293"/>
      <c r="H678" s="295" t="s">
        <v>2</v>
      </c>
    </row>
    <row r="679" spans="1:8" ht="18" customHeight="1" x14ac:dyDescent="0.25">
      <c r="A679" s="317" t="s">
        <v>210</v>
      </c>
      <c r="B679" s="317"/>
      <c r="C679" s="317"/>
      <c r="D679" s="317"/>
      <c r="E679" s="316"/>
      <c r="F679" s="316"/>
      <c r="G679" s="316"/>
      <c r="H679" s="316"/>
    </row>
    <row r="680" spans="1:8" ht="26.25" customHeight="1" x14ac:dyDescent="0.25">
      <c r="A680" s="286"/>
      <c r="B680" s="316" t="s">
        <v>209</v>
      </c>
      <c r="C680" s="316"/>
      <c r="D680" s="316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VLOOKUP(E681,IN_04_25!$B$8:$E$635,4,FALSE)</f>
        <v>3848.3469582374582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VLOOKUP(E682,IN_04_25!$B$8:$E$635,4,FALSE)</f>
        <v>4100.8946721467337</v>
      </c>
      <c r="G682" s="293"/>
      <c r="H682" s="295" t="s">
        <v>3</v>
      </c>
    </row>
    <row r="683" spans="1:8" ht="26.25" customHeight="1" x14ac:dyDescent="0.25">
      <c r="A683" s="286"/>
      <c r="B683" s="316" t="s">
        <v>206</v>
      </c>
      <c r="C683" s="316"/>
      <c r="D683" s="316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VLOOKUP(E684,IN_04_25!$B$8:$E$635,4,FALSE)</f>
        <v>5097.742977366197</v>
      </c>
      <c r="G684" s="293"/>
      <c r="H684" s="295" t="s">
        <v>3</v>
      </c>
    </row>
    <row r="685" spans="1:8" ht="26.25" customHeight="1" x14ac:dyDescent="0.25">
      <c r="A685" s="286"/>
      <c r="B685" s="316" t="s">
        <v>204</v>
      </c>
      <c r="C685" s="316"/>
      <c r="D685" s="316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VLOOKUP(E686,IN_04_25!$B$8:$E$635,4,FALSE)</f>
        <v>6722.7965557986827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VLOOKUP(E687,IN_04_25!$B$8:$E$635,4,FALSE)</f>
        <v>12711.402887844411</v>
      </c>
      <c r="G687" s="293"/>
      <c r="H687" s="295" t="s">
        <v>3</v>
      </c>
    </row>
    <row r="688" spans="1:8" ht="18" customHeight="1" x14ac:dyDescent="0.25">
      <c r="A688" s="317" t="s">
        <v>201</v>
      </c>
      <c r="B688" s="317"/>
      <c r="C688" s="317"/>
      <c r="D688" s="317"/>
      <c r="E688" s="316"/>
      <c r="F688" s="316"/>
      <c r="G688" s="316"/>
      <c r="H688" s="316"/>
    </row>
    <row r="689" spans="1:8" ht="15" customHeight="1" x14ac:dyDescent="0.25">
      <c r="A689" s="286"/>
      <c r="B689" s="316" t="s">
        <v>200</v>
      </c>
      <c r="C689" s="316"/>
      <c r="D689" s="316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VLOOKUP(E690,IN_04_25!$B$8:$E$635,4,FALSE)</f>
        <v>1076.0002274951496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VLOOKUP(E691,IN_04_25!$B$8:$E$635,4,FALSE)</f>
        <v>2778.9347997723335</v>
      </c>
      <c r="G691" s="293"/>
      <c r="H691" s="295" t="s">
        <v>2</v>
      </c>
    </row>
    <row r="692" spans="1:8" ht="26.25" customHeight="1" x14ac:dyDescent="0.25">
      <c r="A692" s="286"/>
      <c r="B692" s="316" t="s">
        <v>197</v>
      </c>
      <c r="C692" s="316"/>
      <c r="D692" s="316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VLOOKUP(E693,IN_04_25!$B$8:$E$635,4,FALSE)</f>
        <v>3841.3471108295489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VLOOKUP(E694,IN_04_25!$B$8:$E$635,4,FALSE)</f>
        <v>3110.7224626888469</v>
      </c>
      <c r="G694" s="293"/>
      <c r="H694" s="295" t="s">
        <v>4</v>
      </c>
    </row>
    <row r="695" spans="1:8" ht="18" customHeight="1" x14ac:dyDescent="0.25">
      <c r="A695" s="317" t="s">
        <v>194</v>
      </c>
      <c r="B695" s="317"/>
      <c r="C695" s="317"/>
      <c r="D695" s="317"/>
      <c r="E695" s="316"/>
      <c r="F695" s="316"/>
      <c r="G695" s="316"/>
      <c r="H695" s="316"/>
    </row>
    <row r="696" spans="1:8" ht="15" customHeight="1" x14ac:dyDescent="0.25">
      <c r="A696" s="286"/>
      <c r="B696" s="316" t="s">
        <v>193</v>
      </c>
      <c r="C696" s="316"/>
      <c r="D696" s="316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VLOOKUP(E697,IN_04_25!$B$8:$E$635,4,FALSE)</f>
        <v>50754.470192717083</v>
      </c>
      <c r="G697" s="293"/>
      <c r="H697" s="295" t="s">
        <v>3</v>
      </c>
    </row>
    <row r="698" spans="1:8" ht="15" customHeight="1" x14ac:dyDescent="0.25">
      <c r="A698" s="286"/>
      <c r="B698" s="316" t="s">
        <v>191</v>
      </c>
      <c r="C698" s="316"/>
      <c r="D698" s="316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VLOOKUP(E699,IN_04_25!$B$8:$E$635,4,FALSE)</f>
        <v>16431.78689849942</v>
      </c>
      <c r="G699" s="293"/>
      <c r="H699" s="295" t="s">
        <v>3</v>
      </c>
    </row>
    <row r="700" spans="1:8" ht="15" customHeight="1" x14ac:dyDescent="0.25">
      <c r="A700" s="286"/>
      <c r="B700" s="316" t="s">
        <v>189</v>
      </c>
      <c r="C700" s="316"/>
      <c r="D700" s="316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VLOOKUP(E701,IN_04_25!$B$8:$E$635,4,FALSE)</f>
        <v>31791.260473767372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VLOOKUP(E702,IN_04_25!$B$8:$E$635,4,FALSE)</f>
        <v>26689.400104961118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VLOOKUP(E703,IN_04_25!$B$8:$E$635,4,FALSE)</f>
        <v>55067.902446415668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VLOOKUP(E704,IN_04_25!$B$8:$E$635,4,FALSE)</f>
        <v>55490.189527899754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VLOOKUP(E705,IN_04_25!$B$8:$E$635,4,FALSE)</f>
        <v>141363.6839831231</v>
      </c>
      <c r="G705" s="293"/>
      <c r="H705" s="295" t="s">
        <v>3</v>
      </c>
    </row>
    <row r="706" spans="1:8" ht="21" customHeight="1" x14ac:dyDescent="0.25">
      <c r="A706" s="319" t="s">
        <v>183</v>
      </c>
      <c r="B706" s="319"/>
      <c r="C706" s="319"/>
      <c r="D706" s="319"/>
      <c r="E706" s="319"/>
      <c r="F706" s="319"/>
      <c r="G706" s="319"/>
      <c r="H706" s="319"/>
    </row>
    <row r="707" spans="1:8" ht="26.25" customHeight="1" x14ac:dyDescent="0.25">
      <c r="A707" s="317" t="s">
        <v>182</v>
      </c>
      <c r="B707" s="317"/>
      <c r="C707" s="317"/>
      <c r="D707" s="317"/>
      <c r="E707" s="316"/>
      <c r="F707" s="316"/>
      <c r="G707" s="316"/>
      <c r="H707" s="316"/>
    </row>
    <row r="708" spans="1:8" ht="15" customHeight="1" x14ac:dyDescent="0.25">
      <c r="A708" s="286"/>
      <c r="B708" s="316" t="s">
        <v>181</v>
      </c>
      <c r="C708" s="316"/>
      <c r="D708" s="316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VLOOKUP(E709,IN_04_25!$B$8:$E$635,4,FALSE)</f>
        <v>7976.396333333334</v>
      </c>
      <c r="G709" s="293"/>
      <c r="H709" s="295" t="s">
        <v>52</v>
      </c>
    </row>
    <row r="710" spans="1:8" ht="15" customHeight="1" x14ac:dyDescent="0.25">
      <c r="A710" s="286"/>
      <c r="B710" s="316" t="s">
        <v>179</v>
      </c>
      <c r="C710" s="316"/>
      <c r="D710" s="316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VLOOKUP(E711,IN_04_25!$B$8:$E$635,4,FALSE)</f>
        <v>6741.6099999999979</v>
      </c>
      <c r="G711" s="293"/>
      <c r="H711" s="295" t="s">
        <v>52</v>
      </c>
    </row>
    <row r="712" spans="1:8" ht="15" customHeight="1" x14ac:dyDescent="0.25">
      <c r="A712" s="286"/>
      <c r="B712" s="316" t="s">
        <v>176</v>
      </c>
      <c r="C712" s="316"/>
      <c r="D712" s="316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VLOOKUP(E713,IN_04_25!$B$8:$E$635,4,FALSE)</f>
        <v>9262.9660000000003</v>
      </c>
      <c r="G713" s="293"/>
      <c r="H713" s="295" t="s">
        <v>52</v>
      </c>
    </row>
    <row r="714" spans="1:8" ht="30" customHeight="1" x14ac:dyDescent="0.25">
      <c r="A714" s="286"/>
      <c r="B714" s="316" t="s">
        <v>173</v>
      </c>
      <c r="C714" s="316"/>
      <c r="D714" s="316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VLOOKUP(E715,IN_04_25!$B$8:$E$635,4,FALSE)</f>
        <v>7288.4694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VLOOKUP(E716,IN_04_25!$B$8:$E$635,4,FALSE)</f>
        <v>8430.847099999999</v>
      </c>
      <c r="G716" s="293"/>
      <c r="H716" s="295" t="s">
        <v>52</v>
      </c>
    </row>
    <row r="717" spans="1:8" ht="15" customHeight="1" x14ac:dyDescent="0.25">
      <c r="A717" s="286"/>
      <c r="B717" s="316" t="s">
        <v>170</v>
      </c>
      <c r="C717" s="316"/>
      <c r="D717" s="316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VLOOKUP(E718,IN_04_25!$B$8:$E$635,4,FALSE)</f>
        <v>7322.8420000000087</v>
      </c>
      <c r="G718" s="293"/>
      <c r="H718" s="295" t="s">
        <v>52</v>
      </c>
    </row>
    <row r="719" spans="1:8" ht="15" customHeight="1" x14ac:dyDescent="0.25">
      <c r="A719" s="286"/>
      <c r="B719" s="316" t="s">
        <v>168</v>
      </c>
      <c r="C719" s="316"/>
      <c r="D719" s="316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VLOOKUP(E720,IN_04_25!$B$8:$E$635,4,FALSE)</f>
        <v>7924.6129999999957</v>
      </c>
      <c r="G720" s="293"/>
      <c r="H720" s="295" t="s">
        <v>52</v>
      </c>
    </row>
    <row r="721" spans="1:8" ht="15" customHeight="1" x14ac:dyDescent="0.25">
      <c r="A721" s="286"/>
      <c r="B721" s="316" t="s">
        <v>166</v>
      </c>
      <c r="C721" s="316"/>
      <c r="D721" s="316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VLOOKUP(E722,IN_04_25!$B$8:$E$635,4,FALSE)</f>
        <v>9262.9659999999985</v>
      </c>
      <c r="G722" s="293"/>
      <c r="H722" s="295" t="s">
        <v>52</v>
      </c>
    </row>
    <row r="723" spans="1:8" ht="21" customHeight="1" x14ac:dyDescent="0.25">
      <c r="A723" s="319" t="s">
        <v>164</v>
      </c>
      <c r="B723" s="319"/>
      <c r="C723" s="319"/>
      <c r="D723" s="319"/>
      <c r="E723" s="319"/>
      <c r="F723" s="319"/>
      <c r="G723" s="319"/>
      <c r="H723" s="319"/>
    </row>
    <row r="724" spans="1:8" ht="18" customHeight="1" x14ac:dyDescent="0.25">
      <c r="A724" s="317" t="s">
        <v>163</v>
      </c>
      <c r="B724" s="317"/>
      <c r="C724" s="317"/>
      <c r="D724" s="317"/>
      <c r="E724" s="316"/>
      <c r="F724" s="316"/>
      <c r="G724" s="316"/>
      <c r="H724" s="316"/>
    </row>
    <row r="725" spans="1:8" ht="26.25" customHeight="1" x14ac:dyDescent="0.25">
      <c r="A725" s="286"/>
      <c r="B725" s="316" t="s">
        <v>162</v>
      </c>
      <c r="C725" s="316"/>
      <c r="D725" s="316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VLOOKUP(E726,IN_04_25!$B$8:$E$635,4,FALSE)</f>
        <v>361780170.89351642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VLOOKUP(E727,IN_04_25!$B$8:$E$635,4,FALSE)</f>
        <v>396708702.44395471</v>
      </c>
      <c r="G727" s="293"/>
      <c r="H727" s="295" t="s">
        <v>2</v>
      </c>
    </row>
    <row r="728" spans="1:8" ht="15" customHeight="1" x14ac:dyDescent="0.25">
      <c r="A728" s="286"/>
      <c r="B728" s="316" t="s">
        <v>2016</v>
      </c>
      <c r="C728" s="316"/>
      <c r="D728" s="316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VLOOKUP(E729,IN_04_25!$B$8:$E$635,4,FALSE)</f>
        <v>9195708.6150367185</v>
      </c>
      <c r="G729" s="293"/>
      <c r="H729" s="295" t="s">
        <v>2</v>
      </c>
    </row>
    <row r="730" spans="1:8" ht="30" customHeight="1" x14ac:dyDescent="0.25">
      <c r="A730" s="286"/>
      <c r="B730" s="316" t="s">
        <v>158</v>
      </c>
      <c r="C730" s="316"/>
      <c r="D730" s="316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VLOOKUP(E731,IN_04_25!$B$8:$E$635,4,FALSE)</f>
        <v>64569745.290622599</v>
      </c>
      <c r="G731" s="293"/>
      <c r="H731" s="295" t="s">
        <v>2</v>
      </c>
    </row>
    <row r="732" spans="1:8" ht="15" customHeight="1" x14ac:dyDescent="0.25">
      <c r="A732" s="286"/>
      <c r="B732" s="316" t="s">
        <v>2017</v>
      </c>
      <c r="C732" s="316"/>
      <c r="D732" s="316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VLOOKUP(E733,IN_04_25!$B$8:$E$635,4,FALSE)</f>
        <v>1119642.4508147547</v>
      </c>
      <c r="G733" s="293"/>
      <c r="H733" s="295" t="s">
        <v>2</v>
      </c>
    </row>
    <row r="734" spans="1:8" ht="15" customHeight="1" x14ac:dyDescent="0.25">
      <c r="A734" s="286"/>
      <c r="B734" s="316" t="s">
        <v>2018</v>
      </c>
      <c r="C734" s="316"/>
      <c r="D734" s="316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VLOOKUP(E735,IN_04_25!$B$8:$E$635,4,FALSE)</f>
        <v>172513414.80625862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VLOOKUP(E736,IN_04_25!$B$8:$E$635,4,FALSE)</f>
        <v>270199598.27551246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VLOOKUP(E737,IN_04_25!$B$8:$E$635,4,FALSE)</f>
        <v>91359.169595681349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VLOOKUP(E738,IN_04_25!$B$8:$E$635,4,FALSE)</f>
        <v>590434839.48295701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VLOOKUP(E739,IN_04_25!$B$8:$E$635,4,FALSE)</f>
        <v>537656909.36352515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VLOOKUP(E740,IN_04_25!$B$8:$E$635,4,FALSE)</f>
        <v>56604851.463161267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VLOOKUP(E741,IN_04_25!$B$8:$E$635,4,FALSE)</f>
        <v>224869996.07626241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VLOOKUP(E742,IN_04_25!$B$8:$E$635,4,FALSE)</f>
        <v>248004932.62152651</v>
      </c>
      <c r="G742" s="293"/>
      <c r="H742" s="295" t="s">
        <v>2</v>
      </c>
    </row>
    <row r="743" spans="1:9" ht="15" customHeight="1" x14ac:dyDescent="0.25">
      <c r="A743" s="286"/>
      <c r="B743" s="316" t="s">
        <v>147</v>
      </c>
      <c r="C743" s="316"/>
      <c r="D743" s="316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VLOOKUP(E744,IN_04_25!$B$8:$E$635,4,FALSE)</f>
        <v>56952266.258822463</v>
      </c>
      <c r="G744" s="293"/>
      <c r="H744" s="295" t="s">
        <v>2</v>
      </c>
    </row>
    <row r="745" spans="1:9" ht="15" customHeight="1" x14ac:dyDescent="0.25">
      <c r="A745" s="286"/>
      <c r="B745" s="316" t="s">
        <v>145</v>
      </c>
      <c r="C745" s="316"/>
      <c r="D745" s="316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VLOOKUP(E746,IN_04_25!$B$8:$E$635,4,FALSE)</f>
        <v>655675.40004563832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VLOOKUP(E747,IN_04_25!$B$8:$E$635,4,FALSE)</f>
        <v>49756.51775766824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VLOOKUP(E748,IN_04_25!$B$8:$E$635,4,FALSE)</f>
        <v>66527.573790535316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VLOOKUP(E749,IN_04_25!$B$8:$E$635,4,FALSE)</f>
        <v>7490.9219446922398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VLOOKUP(E750,IN_04_25!$B$8:$E$635,4,FALSE)</f>
        <v>16956.142624486671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VLOOKUP(E751,IN_04_25!$B$8:$E$635,4,FALSE)</f>
        <v>3177.716898656568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VLOOKUP(E752,IN_04_25!$B$8:$E$635,4,FALSE)</f>
        <v>7498.5818997653896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VLOOKUP(E753,IN_04_25!$B$8:$E$635,4,FALSE)</f>
        <v>206.47185569111767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VLOOKUP(E754,IN_04_25!$B$8:$E$635,4,FALSE)</f>
        <v>231548.3104571593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VLOOKUP(E755,IN_04_25!$B$8:$E$635,4,FALSE)</f>
        <v>263424.18435625278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VLOOKUP(E756,IN_04_25!$B$8:$E$635,4,FALSE)</f>
        <v>415018.10657278902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VLOOKUP(E757,IN_04_25!$B$8:$E$635,4,FALSE)</f>
        <v>22351.847403885909</v>
      </c>
      <c r="G757" s="293"/>
      <c r="H757" s="295" t="s">
        <v>2</v>
      </c>
    </row>
    <row r="758" spans="1:8" ht="15" customHeight="1" x14ac:dyDescent="0.25">
      <c r="A758" s="286"/>
      <c r="B758" s="316" t="s">
        <v>132</v>
      </c>
      <c r="C758" s="316"/>
      <c r="D758" s="316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VLOOKUP(E759,IN_04_25!$B$8:$E$635,4,FALSE)</f>
        <v>924255.63626212941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VLOOKUP(E760,IN_04_25!$B$8:$E$635,4,FALSE)</f>
        <v>995209.6310369597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VLOOKUP(E761,IN_04_25!$B$8:$E$635,4,FALSE)</f>
        <v>1000492.2161106282</v>
      </c>
      <c r="G761" s="293"/>
      <c r="H761" s="295" t="s">
        <v>2</v>
      </c>
    </row>
    <row r="762" spans="1:8" ht="15" customHeight="1" x14ac:dyDescent="0.25">
      <c r="A762" s="286"/>
      <c r="B762" s="316" t="s">
        <v>128</v>
      </c>
      <c r="C762" s="316"/>
      <c r="D762" s="316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VLOOKUP(E763,IN_04_25!$B$8:$E$635,4,FALSE)</f>
        <v>48683980.182524964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VLOOKUP(E764,IN_04_25!$B$8:$E$635,4,FALSE)</f>
        <v>17970094.44337333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VLOOKUP(E765,IN_04_25!$B$8:$E$635,4,FALSE)</f>
        <v>17268516.302613318</v>
      </c>
      <c r="G765" s="293"/>
      <c r="H765" s="295" t="s">
        <v>2</v>
      </c>
    </row>
    <row r="766" spans="1:8" ht="15" customHeight="1" x14ac:dyDescent="0.25">
      <c r="A766" s="286"/>
      <c r="B766" s="316" t="s">
        <v>124</v>
      </c>
      <c r="C766" s="316"/>
      <c r="D766" s="316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VLOOKUP(E767,IN_04_25!$B$8:$E$635,4,FALSE)</f>
        <v>1519.871095403659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VLOOKUP(E768,IN_04_25!$B$8:$E$635,4,FALSE)</f>
        <v>1297.4946188032295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VLOOKUP(E769,IN_04_25!$B$8:$E$635,4,FALSE)</f>
        <v>2345.6349176019025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VLOOKUP(E770,IN_04_25!$B$8:$E$635,4,FALSE)</f>
        <v>1774.0662726942026</v>
      </c>
      <c r="G770" s="293"/>
      <c r="H770" s="295" t="s">
        <v>117</v>
      </c>
    </row>
    <row r="771" spans="1:8" ht="15" customHeight="1" x14ac:dyDescent="0.25">
      <c r="A771" s="286"/>
      <c r="B771" s="316" t="s">
        <v>116</v>
      </c>
      <c r="C771" s="316"/>
      <c r="D771" s="316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VLOOKUP(E772,IN_04_25!$B$8:$E$635,4,FALSE)</f>
        <v>71690790.565389454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VLOOKUP(E773,IN_04_25!$B$8:$E$635,4,FALSE)</f>
        <v>72698.904741742444</v>
      </c>
      <c r="G773" s="293"/>
      <c r="H773" s="295" t="s">
        <v>52</v>
      </c>
    </row>
    <row r="774" spans="1:8" ht="15" customHeight="1" x14ac:dyDescent="0.25">
      <c r="A774" s="286"/>
      <c r="B774" s="316" t="s">
        <v>112</v>
      </c>
      <c r="C774" s="316"/>
      <c r="D774" s="316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VLOOKUP(E775,IN_04_25!$B$8:$E$635,4,FALSE)</f>
        <v>115549526.93680617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VLOOKUP(E776,IN_04_25!$B$8:$E$635,4,FALSE)</f>
        <v>166158407.28792375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VLOOKUP(E777,IN_04_25!$B$8:$E$635,4,FALSE)</f>
        <v>119285575.30020101</v>
      </c>
      <c r="G777" s="293"/>
      <c r="H777" s="295" t="s">
        <v>2</v>
      </c>
    </row>
    <row r="778" spans="1:8" ht="15" customHeight="1" x14ac:dyDescent="0.25">
      <c r="A778" s="286"/>
      <c r="B778" s="316" t="s">
        <v>108</v>
      </c>
      <c r="C778" s="316"/>
      <c r="D778" s="316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VLOOKUP(E779,IN_04_25!$B$8:$E$635,4,FALSE)</f>
        <v>1478525.9938055249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VLOOKUP(E780,IN_04_25!$B$8:$E$635,4,FALSE)</f>
        <v>179773.85326005533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VLOOKUP(E781,IN_04_25!$B$8:$E$635,4,FALSE)</f>
        <v>62336.968780296564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VLOOKUP(E782,IN_04_25!$B$8:$E$635,4,FALSE)</f>
        <v>5475103.1969797732</v>
      </c>
      <c r="G782" s="293"/>
      <c r="H782" s="295" t="s">
        <v>2</v>
      </c>
    </row>
    <row r="783" spans="1:8" ht="26.25" customHeight="1" x14ac:dyDescent="0.25">
      <c r="A783" s="286"/>
      <c r="B783" s="316" t="s">
        <v>103</v>
      </c>
      <c r="C783" s="316"/>
      <c r="D783" s="316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VLOOKUP(E784,IN_04_25!$B$8:$E$635,4,FALSE)</f>
        <v>237889.56322408642</v>
      </c>
      <c r="G784" s="293"/>
      <c r="H784" s="295" t="s">
        <v>2</v>
      </c>
    </row>
    <row r="785" spans="1:9" ht="15" customHeight="1" x14ac:dyDescent="0.25">
      <c r="A785" s="286"/>
      <c r="B785" s="316" t="s">
        <v>2019</v>
      </c>
      <c r="C785" s="316"/>
      <c r="D785" s="316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VLOOKUP(E786,IN_04_25!$B$8:$E$635,4,FALSE)</f>
        <v>161105.94088547005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6" t="s">
        <v>100</v>
      </c>
      <c r="C787" s="316"/>
      <c r="D787" s="316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VLOOKUP(E788,IN_04_25!$B$8:$E$635,4,FALSE)</f>
        <v>36446501.335292183</v>
      </c>
      <c r="G788" s="293"/>
      <c r="H788" s="295" t="s">
        <v>2</v>
      </c>
    </row>
    <row r="789" spans="1:9" ht="15" customHeight="1" x14ac:dyDescent="0.25">
      <c r="A789" s="286"/>
      <c r="B789" s="316" t="s">
        <v>98</v>
      </c>
      <c r="C789" s="316"/>
      <c r="D789" s="316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VLOOKUP(E790,IN_04_25!$B$8:$E$635,4,FALSE)</f>
        <v>701044942.38401997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VLOOKUP(E791,IN_04_25!$B$8:$E$635,4,FALSE)</f>
        <v>157586.1832539356</v>
      </c>
      <c r="G791" s="293"/>
      <c r="H791" s="295" t="s">
        <v>52</v>
      </c>
    </row>
    <row r="792" spans="1:9" ht="26.25" customHeight="1" x14ac:dyDescent="0.25">
      <c r="A792" s="286"/>
      <c r="B792" s="316" t="s">
        <v>94</v>
      </c>
      <c r="C792" s="316"/>
      <c r="D792" s="316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VLOOKUP(E793,IN_04_25!$B$8:$E$635,4,FALSE)</f>
        <v>19437556.07174987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VLOOKUP(E794,IN_04_25!$B$8:$E$635,4,FALSE)</f>
        <v>63646970.645734705</v>
      </c>
      <c r="G794" s="293"/>
      <c r="H794" s="295" t="s">
        <v>2</v>
      </c>
    </row>
    <row r="795" spans="1:9" ht="26.25" customHeight="1" x14ac:dyDescent="0.25">
      <c r="A795" s="286"/>
      <c r="B795" s="316" t="s">
        <v>91</v>
      </c>
      <c r="C795" s="316"/>
      <c r="D795" s="316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VLOOKUP(E796,IN_04_25!$B$8:$E$635,4,FALSE)</f>
        <v>804881652.10447681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VLOOKUP(E797,IN_04_25!$B$8:$E$635,4,FALSE)</f>
        <v>152178.63381836633</v>
      </c>
      <c r="G797" s="293"/>
      <c r="H797" s="295" t="s">
        <v>52</v>
      </c>
    </row>
    <row r="798" spans="1:9" ht="15" customHeight="1" x14ac:dyDescent="0.25">
      <c r="A798" s="286"/>
      <c r="B798" s="316" t="s">
        <v>87</v>
      </c>
      <c r="C798" s="316"/>
      <c r="D798" s="316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VLOOKUP(E799,IN_04_25!$B$8:$E$635,4,FALSE)</f>
        <v>6267366.2636690978</v>
      </c>
      <c r="G799" s="293"/>
      <c r="H799" s="295" t="s">
        <v>2</v>
      </c>
    </row>
    <row r="800" spans="1:9" ht="15" customHeight="1" x14ac:dyDescent="0.25">
      <c r="A800" s="286"/>
      <c r="B800" s="316" t="s">
        <v>86</v>
      </c>
      <c r="C800" s="316"/>
      <c r="D800" s="316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VLOOKUP(E801,IN_04_25!$B$8:$E$635,4,FALSE)</f>
        <v>231386381.63231689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VLOOKUP(E802,IN_04_25!$B$8:$E$635,4,FALSE)</f>
        <v>56210.15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VLOOKUP(E803,IN_04_25!$B$8:$E$635,4,FALSE)</f>
        <v>1852349443.6669302</v>
      </c>
      <c r="G803" s="293"/>
      <c r="H803" s="295" t="s">
        <v>2</v>
      </c>
    </row>
    <row r="804" spans="1:9" ht="15" customHeight="1" x14ac:dyDescent="0.25">
      <c r="A804" s="286"/>
      <c r="B804" s="316" t="s">
        <v>82</v>
      </c>
      <c r="C804" s="316"/>
      <c r="D804" s="316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VLOOKUP(E805,IN_04_25!$B$8:$E$635,4,FALSE)</f>
        <v>27558559.260933939</v>
      </c>
      <c r="G805" s="293"/>
      <c r="H805" s="295" t="s">
        <v>2</v>
      </c>
    </row>
    <row r="806" spans="1:9" ht="15" customHeight="1" x14ac:dyDescent="0.25">
      <c r="A806" s="286"/>
      <c r="B806" s="316" t="s">
        <v>80</v>
      </c>
      <c r="C806" s="316"/>
      <c r="D806" s="316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VLOOKUP(E807,IN_04_25!$B$8:$E$635,4,FALSE)</f>
        <v>20117202.591556054</v>
      </c>
      <c r="G807" s="293"/>
      <c r="H807" s="295" t="s">
        <v>2</v>
      </c>
    </row>
    <row r="808" spans="1:9" ht="15" customHeight="1" x14ac:dyDescent="0.25">
      <c r="A808" s="286"/>
      <c r="B808" s="316" t="s">
        <v>78</v>
      </c>
      <c r="C808" s="316"/>
      <c r="D808" s="316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VLOOKUP(E809,IN_04_25!$B$8:$E$635,4,FALSE)</f>
        <v>528767028.94514608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VLOOKUP(E810,IN_04_25!$B$8:$E$635,4,FALSE)</f>
        <v>108615.18299742103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VLOOKUP(E811,IN_04_25!$B$8:$E$635,4,FALSE)</f>
        <v>483601153.41121846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VLOOKUP(E812,IN_04_25!$B$8:$E$635,4,FALSE)</f>
        <v>96015.685164525508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VLOOKUP(E813,IN_04_25!$B$8:$E$635,4,FALSE)</f>
        <v>813441391.48850405</v>
      </c>
      <c r="G813" s="293"/>
      <c r="H813" s="295" t="s">
        <v>2</v>
      </c>
    </row>
    <row r="814" spans="1:9" ht="15" customHeight="1" x14ac:dyDescent="0.25">
      <c r="A814" s="286"/>
      <c r="B814" s="316" t="s">
        <v>71</v>
      </c>
      <c r="C814" s="316"/>
      <c r="D814" s="316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VLOOKUP(E815,IN_04_25!$B$8:$E$635,4,FALSE)</f>
        <v>261556138.00288108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VLOOKUP(E816,IN_04_25!$B$8:$E$635,4,FALSE)</f>
        <v>62950.138027185341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VLOOKUP(E817,IN_04_25!$B$8:$E$635,4,FALSE)</f>
        <v>616522727.6699996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VLOOKUP(E818,IN_04_25!$B$8:$E$635,4,FALSE)</f>
        <v>122491.3956380766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VLOOKUP(E819,IN_04_25!$B$8:$E$635,4,FALSE)</f>
        <v>39623086.303346753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VLOOKUP(E820,IN_04_25!$B$8:$E$635,4,FALSE)</f>
        <v>25739327.870289706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VLOOKUP(E821,IN_04_25!$B$8:$E$635,4,FALSE)</f>
        <v>39544311.081790335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VLOOKUP(E822,IN_04_25!$B$8:$E$635,4,FALSE)</f>
        <v>3326852.4307453204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VLOOKUP(E823,IN_04_25!$B$8:$E$635,4,FALSE)</f>
        <v>7200101.240946969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VLOOKUP(E824,IN_04_25!$B$8:$E$635,4,FALSE)</f>
        <v>427202265.25848264</v>
      </c>
      <c r="G824" s="293"/>
      <c r="H824" s="295" t="s">
        <v>2</v>
      </c>
    </row>
    <row r="825" spans="1:8" ht="15" customHeight="1" x14ac:dyDescent="0.25">
      <c r="A825" s="286"/>
      <c r="B825" s="316" t="s">
        <v>58</v>
      </c>
      <c r="C825" s="316"/>
      <c r="D825" s="316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VLOOKUP(E826,IN_04_25!$B$8:$E$635,4,FALSE)</f>
        <v>25452879.029055241</v>
      </c>
      <c r="G826" s="293"/>
      <c r="H826" s="295" t="s">
        <v>2</v>
      </c>
    </row>
    <row r="827" spans="1:8" ht="15" customHeight="1" x14ac:dyDescent="0.25">
      <c r="A827" s="286"/>
      <c r="B827" s="316" t="s">
        <v>57</v>
      </c>
      <c r="C827" s="316"/>
      <c r="D827" s="316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VLOOKUP(E828,IN_04_25!$B$8:$E$635,4,FALSE)</f>
        <v>802665573.53950274</v>
      </c>
      <c r="G828" s="293"/>
      <c r="H828" s="295" t="s">
        <v>2</v>
      </c>
    </row>
    <row r="829" spans="1:8" ht="15" customHeight="1" x14ac:dyDescent="0.25">
      <c r="A829" s="286"/>
      <c r="B829" s="316" t="s">
        <v>56</v>
      </c>
      <c r="C829" s="316"/>
      <c r="D829" s="316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VLOOKUP(E830,IN_04_25!$B$8:$E$635,4,FALSE)</f>
        <v>895482306.01143312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VLOOKUP(E831,IN_04_25!$B$8:$E$635,4,FALSE)</f>
        <v>1875738758.1367552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VLOOKUP(E832,IN_04_25!$B$8:$E$635,4,FALSE)</f>
        <v>181171.66251014578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VLOOKUP(E833,IN_04_25!$B$8:$E$635,4,FALSE)</f>
        <v>939744332.92887402</v>
      </c>
      <c r="G833" s="293"/>
      <c r="H833" s="295" t="s">
        <v>2</v>
      </c>
    </row>
    <row r="834" spans="1:8" ht="26.25" customHeight="1" x14ac:dyDescent="0.25">
      <c r="A834" s="286"/>
      <c r="B834" s="316" t="s">
        <v>50</v>
      </c>
      <c r="C834" s="316"/>
      <c r="D834" s="316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VLOOKUP(E835,IN_04_25!$B$8:$E$635,4,FALSE)</f>
        <v>329737709.48917979</v>
      </c>
      <c r="G835" s="293"/>
      <c r="H835" s="295" t="s">
        <v>2</v>
      </c>
    </row>
    <row r="836" spans="1:8" ht="26.25" customHeight="1" x14ac:dyDescent="0.25">
      <c r="A836" s="319" t="s">
        <v>48</v>
      </c>
      <c r="B836" s="319"/>
      <c r="C836" s="319"/>
      <c r="D836" s="319"/>
      <c r="E836" s="319"/>
      <c r="F836" s="319"/>
      <c r="G836" s="319"/>
      <c r="H836" s="319"/>
    </row>
    <row r="837" spans="1:8" ht="18" customHeight="1" x14ac:dyDescent="0.25">
      <c r="A837" s="317" t="s">
        <v>47</v>
      </c>
      <c r="B837" s="317"/>
      <c r="C837" s="317"/>
      <c r="D837" s="317"/>
      <c r="E837" s="316"/>
      <c r="F837" s="316"/>
      <c r="G837" s="316"/>
      <c r="H837" s="316"/>
    </row>
    <row r="838" spans="1:8" ht="15" customHeight="1" x14ac:dyDescent="0.25">
      <c r="A838" s="286"/>
      <c r="B838" s="316" t="s">
        <v>46</v>
      </c>
      <c r="C838" s="316"/>
      <c r="D838" s="316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VLOOKUP(E839,IN_04_25!$B$8:$E$635,4,FALSE)</f>
        <v>4360.6198807820456</v>
      </c>
      <c r="G839" s="293"/>
      <c r="H839" s="295" t="s">
        <v>3</v>
      </c>
    </row>
    <row r="840" spans="1:8" ht="15" customHeight="1" x14ac:dyDescent="0.25">
      <c r="A840" s="286"/>
      <c r="B840" s="316" t="s">
        <v>44</v>
      </c>
      <c r="C840" s="316"/>
      <c r="D840" s="316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VLOOKUP(E841,IN_04_25!$B$8:$E$635,4,FALSE)</f>
        <v>1143.513157894736</v>
      </c>
      <c r="G841" s="293"/>
      <c r="H841" s="295" t="s">
        <v>42</v>
      </c>
    </row>
    <row r="842" spans="1:8" ht="26.25" customHeight="1" x14ac:dyDescent="0.25">
      <c r="A842" s="286"/>
      <c r="B842" s="316" t="s">
        <v>41</v>
      </c>
      <c r="C842" s="316"/>
      <c r="D842" s="316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VLOOKUP(E843,IN_04_25!$B$8:$E$635,4,FALSE)</f>
        <v>10844.211940298506</v>
      </c>
      <c r="G843" s="293"/>
      <c r="H843" s="295" t="s">
        <v>2</v>
      </c>
    </row>
    <row r="844" spans="1:8" ht="15" customHeight="1" x14ac:dyDescent="0.25">
      <c r="A844" s="286"/>
      <c r="B844" s="316" t="s">
        <v>39</v>
      </c>
      <c r="C844" s="316"/>
      <c r="D844" s="316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VLOOKUP(E845,IN_04_25!$B$8:$E$635,4,FALSE)</f>
        <v>595377.18250576116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VLOOKUP(E846,IN_04_25!$B$8:$E$635,4,FALSE)</f>
        <v>670827.40372835437</v>
      </c>
      <c r="G846" s="293"/>
      <c r="H846" s="295" t="s">
        <v>2</v>
      </c>
    </row>
    <row r="847" spans="1:8" ht="26.25" customHeight="1" x14ac:dyDescent="0.25">
      <c r="A847" s="286"/>
      <c r="B847" s="316" t="s">
        <v>36</v>
      </c>
      <c r="C847" s="316"/>
      <c r="D847" s="316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VLOOKUP(E848,IN_04_25!$B$8:$E$635,4,FALSE)</f>
        <v>28.801019890603641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VLOOKUP(E849,IN_04_25!$B$8:$E$635,4,FALSE)</f>
        <v>33.604660370483131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15599675911.974306</v>
      </c>
      <c r="I852" s="131"/>
    </row>
    <row r="853" spans="1:9" ht="26.25" customHeight="1" x14ac:dyDescent="0.25">
      <c r="F853" s="302">
        <f>F852/IN_04_25!E637</f>
        <v>1.0000000000000004</v>
      </c>
      <c r="H853" s="303"/>
    </row>
    <row r="856" spans="1:9" ht="26.25" customHeight="1" x14ac:dyDescent="0.25"/>
  </sheetData>
  <mergeCells count="247"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N°036/25
&amp;11ANEXO I &amp;R&amp;"-,Cursiva"&amp;10“Gral. Martín Miguel de Güemes Héroe de la Nación Argentina”</oddHeader>
    <oddFooter xml:space="preserve">&amp;CABRIL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B1" sqref="B1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8" t="str">
        <f>'PT ORGANISMOS'!A2</f>
        <v>Precios de ABRIL 2025</v>
      </c>
      <c r="B2" s="308"/>
      <c r="C2" s="308"/>
      <c r="D2" s="308"/>
      <c r="E2" s="308"/>
      <c r="F2" s="308"/>
      <c r="G2" s="308"/>
      <c r="H2" s="308"/>
      <c r="I2" s="308"/>
      <c r="J2" s="308"/>
    </row>
    <row r="3" spans="1:10" customFormat="1" ht="30" customHeight="1" x14ac:dyDescent="0.25">
      <c r="A3" s="309" t="s">
        <v>2021</v>
      </c>
      <c r="B3" s="309"/>
      <c r="C3" s="309"/>
      <c r="D3" s="309"/>
      <c r="E3" s="309"/>
      <c r="F3" s="309"/>
      <c r="G3" s="309"/>
      <c r="H3" s="309"/>
      <c r="I3" s="309"/>
      <c r="J3" s="309"/>
    </row>
    <row r="4" spans="1:10" customFormat="1" ht="13.5" customHeight="1" x14ac:dyDescent="0.25">
      <c r="A4" s="321"/>
      <c r="B4" s="321"/>
      <c r="C4" s="321"/>
      <c r="D4" s="321"/>
      <c r="E4" s="321"/>
      <c r="F4" s="321"/>
      <c r="G4" s="321"/>
      <c r="H4" s="321"/>
      <c r="I4" s="321"/>
      <c r="J4" s="321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3" t="s">
        <v>907</v>
      </c>
      <c r="D6" s="313"/>
      <c r="E6" s="313"/>
      <c r="F6" s="313"/>
      <c r="G6" s="313"/>
      <c r="H6" s="56" t="s">
        <v>5</v>
      </c>
      <c r="I6" s="322" t="s">
        <v>921</v>
      </c>
      <c r="J6" s="322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22885.793916000002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29008.108211999999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48395.436815999994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30835.291603913625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18831.765747856261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17497.392601913627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4392.8799174488477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1519.9563631774881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3" t="s">
        <v>907</v>
      </c>
      <c r="D18" s="313"/>
      <c r="E18" s="313"/>
      <c r="F18" s="313"/>
      <c r="G18" s="313"/>
      <c r="H18" s="63" t="s">
        <v>5</v>
      </c>
      <c r="I18" s="320" t="s">
        <v>921</v>
      </c>
      <c r="J18" s="320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9574.8148078440827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545787.93594393856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681826.87019158818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685289.27914741368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3" t="s">
        <v>907</v>
      </c>
      <c r="D26" s="313"/>
      <c r="E26" s="313"/>
      <c r="F26" s="313"/>
      <c r="G26" s="313"/>
      <c r="H26" s="63" t="s">
        <v>5</v>
      </c>
      <c r="I26" s="320" t="s">
        <v>921</v>
      </c>
      <c r="J26" s="322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1168710.2722926419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1096526.6826173279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1019750.144992657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1073987.5281633574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777973.15466092003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81670.541097616646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831308.80128789251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961331.99879771029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1084567.4068720392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1368098.7693195785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3" t="s">
        <v>907</v>
      </c>
      <c r="D40" s="313"/>
      <c r="E40" s="313"/>
      <c r="F40" s="313"/>
      <c r="G40" s="313"/>
      <c r="H40" s="63" t="s">
        <v>5</v>
      </c>
      <c r="I40" s="320" t="s">
        <v>921</v>
      </c>
      <c r="J40" s="320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30485.173729439794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217733.41279664746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236450.11626457481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22289.676207484052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27017.017009783009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34160.00034487238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32273.768290326792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39793.197909396949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270589.79435447452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278177.01594949933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3" t="s">
        <v>907</v>
      </c>
      <c r="D52" s="313"/>
      <c r="E52" s="313"/>
      <c r="F52" s="313"/>
      <c r="G52" s="313"/>
      <c r="H52" s="63" t="s">
        <v>5</v>
      </c>
      <c r="I52" s="320" t="s">
        <v>921</v>
      </c>
      <c r="J52" s="320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11797.657192351884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3" t="s">
        <v>907</v>
      </c>
      <c r="D57" s="313"/>
      <c r="E57" s="313"/>
      <c r="F57" s="313"/>
      <c r="G57" s="313"/>
      <c r="H57" s="63" t="s">
        <v>5</v>
      </c>
      <c r="I57" s="320" t="s">
        <v>921</v>
      </c>
      <c r="J57" s="320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21473.66970092772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11632.400653998471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11919.745407926777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30800.594185667829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3" t="s">
        <v>907</v>
      </c>
      <c r="D65" s="313"/>
      <c r="E65" s="313"/>
      <c r="F65" s="313"/>
      <c r="G65" s="313"/>
      <c r="H65" s="63" t="s">
        <v>5</v>
      </c>
      <c r="I65" s="320" t="s">
        <v>921</v>
      </c>
      <c r="J65" s="320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13426.885712229712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6329.0233775403485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42171.402952865727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27790.887727184032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15708.549907142113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28191.902284045897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17998.995954304759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24939.793337194467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50784.035801862163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3" t="s">
        <v>907</v>
      </c>
      <c r="D78" s="313"/>
      <c r="E78" s="313"/>
      <c r="F78" s="313"/>
      <c r="G78" s="313"/>
      <c r="H78" s="63" t="s">
        <v>5</v>
      </c>
      <c r="I78" s="320" t="s">
        <v>921</v>
      </c>
      <c r="J78" s="320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118568.34660109167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77832.913702354592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63708.329259182523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64329.308031828979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53763.668883605525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163159.52242850143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83949.186475725437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51506.317577298811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3" t="s">
        <v>907</v>
      </c>
      <c r="D90" s="313"/>
      <c r="E90" s="313"/>
      <c r="F90" s="313"/>
      <c r="G90" s="313"/>
      <c r="H90" s="63" t="s">
        <v>5</v>
      </c>
      <c r="I90" s="320" t="s">
        <v>921</v>
      </c>
      <c r="J90" s="320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40302.063098014522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57955.153296894503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40601.637064668554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76986.787639644666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18307.631208567836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33584.080770309694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3" t="s">
        <v>907</v>
      </c>
      <c r="D100" s="313"/>
      <c r="E100" s="313"/>
      <c r="F100" s="313"/>
      <c r="G100" s="313"/>
      <c r="H100" s="63" t="s">
        <v>5</v>
      </c>
      <c r="I100" s="320" t="s">
        <v>921</v>
      </c>
      <c r="J100" s="320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4135.5245762025361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16013.950721136596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3" t="s">
        <v>907</v>
      </c>
      <c r="D106" s="313"/>
      <c r="E106" s="313"/>
      <c r="F106" s="313"/>
      <c r="G106" s="313"/>
      <c r="H106" s="63" t="s">
        <v>5</v>
      </c>
      <c r="I106" s="320" t="s">
        <v>921</v>
      </c>
      <c r="J106" s="320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2235982.7763085058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1322409.5831429265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899014.864014577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19787058.831210427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10138189.086234868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3" t="s">
        <v>907</v>
      </c>
      <c r="D116" s="313"/>
      <c r="E116" s="313"/>
      <c r="F116" s="313"/>
      <c r="G116" s="313"/>
      <c r="H116" s="63" t="s">
        <v>5</v>
      </c>
      <c r="I116" s="320" t="s">
        <v>921</v>
      </c>
      <c r="J116" s="320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382564.49409227673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751767.15242726612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1134331.6465195429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3338860.7005981719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3" t="s">
        <v>907</v>
      </c>
      <c r="D123" s="313"/>
      <c r="E123" s="313"/>
      <c r="F123" s="313"/>
      <c r="G123" s="313"/>
      <c r="H123" s="63" t="s">
        <v>5</v>
      </c>
      <c r="I123" s="320" t="s">
        <v>921</v>
      </c>
      <c r="J123" s="320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1999607.862812134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13687491.12338247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3" t="s">
        <v>907</v>
      </c>
      <c r="D128" s="313"/>
      <c r="E128" s="313"/>
      <c r="F128" s="313"/>
      <c r="G128" s="313"/>
      <c r="H128" s="63" t="s">
        <v>5</v>
      </c>
      <c r="I128" s="320" t="s">
        <v>921</v>
      </c>
      <c r="J128" s="320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1396315.6052497707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1779359.6115813209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383044.00633155031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2251709.0346305268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4540343.2242984986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3" t="s">
        <v>907</v>
      </c>
      <c r="D137" s="313"/>
      <c r="E137" s="313"/>
      <c r="F137" s="313"/>
      <c r="G137" s="313"/>
      <c r="H137" s="63" t="s">
        <v>5</v>
      </c>
      <c r="I137" s="320" t="s">
        <v>921</v>
      </c>
      <c r="J137" s="320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808029.16505492199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984496.32898961427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2025683.7452857685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12574068.193479298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1037533.0495123272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3" t="s">
        <v>907</v>
      </c>
      <c r="D144" s="313"/>
      <c r="E144" s="313"/>
      <c r="F144" s="313"/>
      <c r="G144" s="313"/>
      <c r="H144" s="63" t="s">
        <v>5</v>
      </c>
      <c r="I144" s="320" t="s">
        <v>921</v>
      </c>
      <c r="J144" s="320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1703944.2556658757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21391995.345248092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1776540.4919340149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3" t="s">
        <v>907</v>
      </c>
      <c r="D151" s="313"/>
      <c r="E151" s="313"/>
      <c r="F151" s="313"/>
      <c r="G151" s="313"/>
      <c r="H151" s="63" t="s">
        <v>5</v>
      </c>
      <c r="I151" s="320" t="s">
        <v>921</v>
      </c>
      <c r="J151" s="320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8845.8378220320956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2089.8564343418971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2186.9868752189227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11354.334730518834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6300.890153087129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10051.243561686044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13234.636541830836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3" t="s">
        <v>907</v>
      </c>
      <c r="D162" s="313"/>
      <c r="E162" s="313"/>
      <c r="F162" s="313"/>
      <c r="G162" s="313"/>
      <c r="H162" s="63" t="s">
        <v>5</v>
      </c>
      <c r="I162" s="320" t="s">
        <v>921</v>
      </c>
      <c r="J162" s="320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35312.339510209174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3" t="s">
        <v>907</v>
      </c>
      <c r="D167" s="313"/>
      <c r="E167" s="313"/>
      <c r="F167" s="313"/>
      <c r="G167" s="313"/>
      <c r="H167" s="63" t="s">
        <v>5</v>
      </c>
      <c r="I167" s="320" t="s">
        <v>921</v>
      </c>
      <c r="J167" s="320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5241.774343480567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48975.352718513583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74641.717321048869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414328.67464970832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7220.0262016808711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438930.30072803848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1380.0537375568135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760724.59798158647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241889.48757197434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959652.25200077298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651676.55780651525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3" t="s">
        <v>907</v>
      </c>
      <c r="D182" s="313"/>
      <c r="E182" s="313"/>
      <c r="F182" s="313"/>
      <c r="G182" s="313"/>
      <c r="H182" s="63" t="s">
        <v>5</v>
      </c>
      <c r="I182" s="320" t="s">
        <v>921</v>
      </c>
      <c r="J182" s="320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67396.222356128652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59800.694921987291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19170687.009530265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3" t="s">
        <v>907</v>
      </c>
      <c r="D189" s="313"/>
      <c r="E189" s="313"/>
      <c r="F189" s="313"/>
      <c r="G189" s="313"/>
      <c r="H189" s="63" t="s">
        <v>5</v>
      </c>
      <c r="I189" s="320" t="s">
        <v>921</v>
      </c>
      <c r="J189" s="320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105448.89325058091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83607.51685678467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3" t="s">
        <v>907</v>
      </c>
      <c r="D195" s="313"/>
      <c r="E195" s="313"/>
      <c r="F195" s="313"/>
      <c r="G195" s="313"/>
      <c r="H195" s="63" t="s">
        <v>5</v>
      </c>
      <c r="I195" s="320" t="s">
        <v>921</v>
      </c>
      <c r="J195" s="320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45617.214888292816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3" t="s">
        <v>907</v>
      </c>
      <c r="D201" s="313"/>
      <c r="E201" s="313"/>
      <c r="F201" s="313"/>
      <c r="G201" s="313"/>
      <c r="H201" s="63" t="s">
        <v>5</v>
      </c>
      <c r="I201" s="320" t="s">
        <v>921</v>
      </c>
      <c r="J201" s="320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43511939.859413669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3" t="s">
        <v>907</v>
      </c>
      <c r="D205" s="313"/>
      <c r="E205" s="313"/>
      <c r="F205" s="313"/>
      <c r="G205" s="313"/>
      <c r="H205" s="63" t="s">
        <v>5</v>
      </c>
      <c r="I205" s="320" t="s">
        <v>921</v>
      </c>
      <c r="J205" s="320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4987432.9256168799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3" t="s">
        <v>907</v>
      </c>
      <c r="D209" s="313"/>
      <c r="E209" s="313"/>
      <c r="F209" s="313"/>
      <c r="G209" s="313"/>
      <c r="H209" s="63" t="s">
        <v>5</v>
      </c>
      <c r="I209" s="320" t="s">
        <v>921</v>
      </c>
      <c r="J209" s="320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4042605.3387610172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3" t="s">
        <v>907</v>
      </c>
      <c r="D213" s="313"/>
      <c r="E213" s="313"/>
      <c r="F213" s="313"/>
      <c r="G213" s="313"/>
      <c r="H213" s="63" t="s">
        <v>5</v>
      </c>
      <c r="I213" s="320" t="s">
        <v>921</v>
      </c>
      <c r="J213" s="320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20179887.130562127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3" t="s">
        <v>907</v>
      </c>
      <c r="D218" s="313"/>
      <c r="E218" s="313"/>
      <c r="F218" s="313"/>
      <c r="G218" s="313"/>
      <c r="H218" s="63" t="s">
        <v>5</v>
      </c>
      <c r="I218" s="320" t="s">
        <v>921</v>
      </c>
      <c r="J218" s="320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41897.447326542955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37848.56627543045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56719.241378922256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9698.4154922087982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2" t="s">
        <v>906</v>
      </c>
      <c r="B226" s="312"/>
      <c r="C226" s="313" t="s">
        <v>907</v>
      </c>
      <c r="D226" s="313"/>
      <c r="E226" s="313"/>
      <c r="F226" s="313"/>
      <c r="G226" s="313"/>
      <c r="H226" s="63" t="s">
        <v>5</v>
      </c>
      <c r="I226" s="320" t="s">
        <v>921</v>
      </c>
      <c r="J226" s="320"/>
    </row>
    <row r="227" spans="1:10" x14ac:dyDescent="0.2">
      <c r="A227" s="310" t="s">
        <v>43</v>
      </c>
      <c r="B227" s="310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1143.513157894736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1252.266119770245</v>
      </c>
      <c r="F232" s="51">
        <v>180</v>
      </c>
      <c r="G232" s="94">
        <f>VLOOKUP($F232,Flete!$O$6:$AA$47,13,FALSE)</f>
        <v>238.42687823364204</v>
      </c>
    </row>
    <row r="233" spans="1:10" x14ac:dyDescent="0.2">
      <c r="C233" s="51">
        <v>15</v>
      </c>
      <c r="D233" s="94">
        <f>VLOOKUP($C233,Flete!$O$6:$AA$47,13,FALSE)</f>
        <v>952.46459744934748</v>
      </c>
      <c r="F233" s="51">
        <v>190</v>
      </c>
      <c r="G233" s="94">
        <f>VLOOKUP($F233,Flete!$O$6:$AA$47,13,FALSE)</f>
        <v>235.72772078936859</v>
      </c>
    </row>
    <row r="234" spans="1:10" x14ac:dyDescent="0.2">
      <c r="C234" s="51">
        <v>20</v>
      </c>
      <c r="D234" s="94">
        <f>VLOOKUP($C234,Flete!$O$6:$AA$47,13,FALSE)</f>
        <v>802.56383628889864</v>
      </c>
      <c r="F234" s="51">
        <v>200</v>
      </c>
      <c r="G234" s="94">
        <f>VLOOKUP($F234,Flete!$O$6:$AA$47,13,FALSE)</f>
        <v>233.29847908952254</v>
      </c>
    </row>
    <row r="235" spans="1:10" x14ac:dyDescent="0.2">
      <c r="C235" s="51">
        <v>25</v>
      </c>
      <c r="D235" s="94">
        <f>VLOOKUP($C235,Flete!$O$6:$AA$47,13,FALSE)</f>
        <v>712.62337959262936</v>
      </c>
      <c r="F235" s="51">
        <v>210</v>
      </c>
      <c r="G235" s="94">
        <f>VLOOKUP($F235,Flete!$O$6:$AA$47,13,FALSE)</f>
        <v>231.10059374204278</v>
      </c>
    </row>
    <row r="236" spans="1:10" x14ac:dyDescent="0.2">
      <c r="C236" s="51">
        <v>30</v>
      </c>
      <c r="D236" s="94">
        <f>VLOOKUP($C236,Flete!$O$6:$AA$47,13,FALSE)</f>
        <v>652.66307512844992</v>
      </c>
      <c r="F236" s="51">
        <v>220</v>
      </c>
      <c r="G236" s="94">
        <f>VLOOKUP($F236,Flete!$O$6:$AA$47,13,FALSE)</f>
        <v>229.10251615342477</v>
      </c>
    </row>
    <row r="237" spans="1:10" x14ac:dyDescent="0.2">
      <c r="C237" s="51">
        <v>35</v>
      </c>
      <c r="D237" s="94">
        <f>VLOOKUP($C237,Flete!$O$6:$AA$47,13,FALSE)</f>
        <v>609.83428622546433</v>
      </c>
      <c r="F237" s="51">
        <v>230</v>
      </c>
      <c r="G237" s="94">
        <f>VLOOKUP($F237,Flete!$O$6:$AA$47,13,FALSE)</f>
        <v>227.27818444207796</v>
      </c>
    </row>
    <row r="238" spans="1:10" x14ac:dyDescent="0.2">
      <c r="C238" s="51">
        <v>40</v>
      </c>
      <c r="D238" s="94">
        <f>VLOOKUP($C238,Flete!$O$6:$AA$47,13,FALSE)</f>
        <v>577.71269454822539</v>
      </c>
      <c r="F238" s="51">
        <v>240</v>
      </c>
      <c r="G238" s="94">
        <f>VLOOKUP($F238,Flete!$O$6:$AA$47,13,FALSE)</f>
        <v>225.60588037334335</v>
      </c>
    </row>
    <row r="239" spans="1:10" x14ac:dyDescent="0.2">
      <c r="C239" s="51">
        <v>45</v>
      </c>
      <c r="D239" s="94">
        <f>VLOOKUP($C239,Flete!$O$6:$AA$47,13,FALSE)</f>
        <v>552.72923435481732</v>
      </c>
      <c r="F239" s="51">
        <v>250</v>
      </c>
      <c r="G239" s="94">
        <f>VLOOKUP($F239,Flete!$O$6:$AA$47,13,FALSE)</f>
        <v>224.06736063010749</v>
      </c>
    </row>
    <row r="240" spans="1:10" x14ac:dyDescent="0.2">
      <c r="C240" s="51">
        <v>50</v>
      </c>
      <c r="D240" s="94">
        <f>VLOOKUP($C240,Flete!$O$6:$AA$47,13,FALSE)</f>
        <v>532.7424662000908</v>
      </c>
      <c r="F240" s="51">
        <v>260</v>
      </c>
      <c r="G240" s="94">
        <f>VLOOKUP($F240,Flete!$O$6:$AA$47,13,FALSE)</f>
        <v>222.64718855942829</v>
      </c>
    </row>
    <row r="241" spans="3:7" x14ac:dyDescent="0.2">
      <c r="C241" s="51">
        <v>60</v>
      </c>
      <c r="D241" s="94">
        <f>VLOOKUP($C241,Flete!$O$6:$AA$47,13,FALSE)</f>
        <v>351.35597089759943</v>
      </c>
      <c r="F241" s="51">
        <v>280</v>
      </c>
      <c r="G241" s="94">
        <f>VLOOKUP($F241,Flete!$O$6:$AA$47,13,FALSE)</f>
        <v>220.1111670046439</v>
      </c>
    </row>
    <row r="242" spans="3:7" x14ac:dyDescent="0.2">
      <c r="C242" s="51">
        <v>70</v>
      </c>
      <c r="D242" s="94">
        <f>VLOOKUP($C242,Flete!$O$6:$AA$47,13,FALSE)</f>
        <v>328.45201833516177</v>
      </c>
      <c r="F242" s="51">
        <v>300</v>
      </c>
      <c r="G242" s="94">
        <f>VLOOKUP($F242,Flete!$O$6:$AA$47,13,FALSE)</f>
        <v>217.91328165716411</v>
      </c>
    </row>
    <row r="243" spans="3:7" x14ac:dyDescent="0.2">
      <c r="C243" s="51">
        <v>80</v>
      </c>
      <c r="D243" s="94">
        <f>VLOOKUP($C243,Flete!$O$6:$AA$47,13,FALSE)</f>
        <v>311.27405391333343</v>
      </c>
      <c r="F243" s="51">
        <v>320</v>
      </c>
      <c r="G243" s="94">
        <f>VLOOKUP($F243,Flete!$O$6:$AA$47,13,FALSE)</f>
        <v>215.99013197811934</v>
      </c>
    </row>
    <row r="244" spans="3:7" x14ac:dyDescent="0.2">
      <c r="C244" s="51">
        <v>90</v>
      </c>
      <c r="D244" s="94">
        <f>VLOOKUP($C244,Flete!$O$6:$AA$47,13,FALSE)</f>
        <v>297.9134149185781</v>
      </c>
      <c r="F244" s="51">
        <v>340</v>
      </c>
      <c r="G244" s="94">
        <f>VLOOKUP($F244,Flete!$O$6:$AA$47,13,FALSE)</f>
        <v>214.29323520249159</v>
      </c>
    </row>
    <row r="245" spans="3:7" x14ac:dyDescent="0.2">
      <c r="C245" s="51">
        <v>100</v>
      </c>
      <c r="D245" s="94">
        <f>VLOOKUP($C245,Flete!$O$6:$AA$47,13,FALSE)</f>
        <v>287.22490372277377</v>
      </c>
      <c r="F245" s="51">
        <v>360</v>
      </c>
      <c r="G245" s="94">
        <f>VLOOKUP($F245,Flete!$O$6:$AA$47,13,FALSE)</f>
        <v>212.78488251304464</v>
      </c>
    </row>
    <row r="246" spans="3:7" x14ac:dyDescent="0.2">
      <c r="C246" s="51">
        <v>110</v>
      </c>
      <c r="D246" s="94">
        <f>VLOOKUP($C246,Flete!$O$6:$AA$47,13,FALSE)</f>
        <v>278.47975819893395</v>
      </c>
      <c r="F246" s="51">
        <v>380</v>
      </c>
      <c r="G246" s="94">
        <f>VLOOKUP($F246,Flete!$O$6:$AA$47,13,FALSE)</f>
        <v>211.43530379090797</v>
      </c>
    </row>
    <row r="247" spans="3:7" x14ac:dyDescent="0.2">
      <c r="C247" s="51">
        <v>120</v>
      </c>
      <c r="D247" s="94">
        <f>VLOOKUP($C247,Flete!$O$6:$AA$47,13,FALSE)</f>
        <v>271.19213692906737</v>
      </c>
      <c r="F247" s="51">
        <v>400</v>
      </c>
      <c r="G247" s="94">
        <f>VLOOKUP($F247,Flete!$O$6:$AA$47,13,FALSE)</f>
        <v>210.22068294098491</v>
      </c>
    </row>
    <row r="248" spans="3:7" x14ac:dyDescent="0.2">
      <c r="C248" s="51">
        <v>130</v>
      </c>
      <c r="D248" s="94">
        <f>VLOOKUP($C248,Flete!$O$6:$AA$47,13,FALSE)</f>
        <v>265.02568816225721</v>
      </c>
      <c r="F248" s="51">
        <v>420</v>
      </c>
      <c r="G248" s="94">
        <f>VLOOKUP($F248,Flete!$O$6:$AA$47,13,FALSE)</f>
        <v>209.12174026724506</v>
      </c>
    </row>
    <row r="249" spans="3:7" x14ac:dyDescent="0.2">
      <c r="C249" s="51">
        <v>140</v>
      </c>
      <c r="D249" s="94">
        <f>VLOOKUP($C249,Flete!$O$6:$AA$47,13,FALSE)</f>
        <v>259.74016064784848</v>
      </c>
      <c r="F249" s="51">
        <v>440</v>
      </c>
      <c r="G249" s="94">
        <f>VLOOKUP($F249,Flete!$O$6:$AA$47,13,FALSE)</f>
        <v>208.12270147293606</v>
      </c>
    </row>
    <row r="250" spans="3:7" x14ac:dyDescent="0.2">
      <c r="C250" s="51">
        <v>150</v>
      </c>
      <c r="D250" s="94">
        <f>VLOOKUP($C250,Flete!$O$6:$AA$47,13,FALSE)</f>
        <v>248.68367652188098</v>
      </c>
      <c r="F250" s="51">
        <v>460</v>
      </c>
      <c r="G250" s="94">
        <f>VLOOKUP($F250,Flete!$O$6:$AA$47,13,FALSE)</f>
        <v>207.21053561726259</v>
      </c>
    </row>
    <row r="251" spans="3:7" x14ac:dyDescent="0.2">
      <c r="C251" s="51">
        <v>160</v>
      </c>
      <c r="D251" s="94">
        <f>VLOOKUP($C251,Flete!$O$6:$AA$47,13,FALSE)</f>
        <v>244.83737716379142</v>
      </c>
      <c r="F251" s="51">
        <v>480</v>
      </c>
      <c r="G251" s="94">
        <f>VLOOKUP($F251,Flete!$O$6:$AA$47,13,FALSE)</f>
        <v>206.37438358289535</v>
      </c>
    </row>
    <row r="252" spans="3:7" x14ac:dyDescent="0.2">
      <c r="C252" s="59">
        <v>170</v>
      </c>
      <c r="D252" s="95">
        <f>VLOOKUP($C252,Flete!$O$6:$AA$47,13,FALSE)</f>
        <v>241.44358361253583</v>
      </c>
      <c r="F252" s="59">
        <v>500</v>
      </c>
      <c r="G252" s="95">
        <f>VLOOKUP($F252,Flete!$O$6:$AA$47,13,FALSE)</f>
        <v>205.6051237112774</v>
      </c>
    </row>
  </sheetData>
  <mergeCells count="61"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44:J144"/>
    <mergeCell ref="I151:J151"/>
    <mergeCell ref="I162:J162"/>
    <mergeCell ref="I167:J167"/>
    <mergeCell ref="I182:J182"/>
    <mergeCell ref="I189:J189"/>
    <mergeCell ref="I201:J201"/>
    <mergeCell ref="I205:J205"/>
    <mergeCell ref="I209:J209"/>
    <mergeCell ref="I213:J213"/>
    <mergeCell ref="I195:J195"/>
    <mergeCell ref="C106:G106"/>
    <mergeCell ref="C116:G116"/>
    <mergeCell ref="C123:G123"/>
    <mergeCell ref="C128:G128"/>
    <mergeCell ref="C137:G137"/>
    <mergeCell ref="C57:G57"/>
    <mergeCell ref="C65:G65"/>
    <mergeCell ref="C78:G78"/>
    <mergeCell ref="C90:G90"/>
    <mergeCell ref="C100:G100"/>
    <mergeCell ref="C144:G144"/>
    <mergeCell ref="C151:G151"/>
    <mergeCell ref="C162:G162"/>
    <mergeCell ref="C167:G167"/>
    <mergeCell ref="C182:G182"/>
    <mergeCell ref="C189:G189"/>
    <mergeCell ref="C195:G195"/>
    <mergeCell ref="C201:G201"/>
    <mergeCell ref="C205:G205"/>
    <mergeCell ref="C209:G209"/>
    <mergeCell ref="A227:B227"/>
    <mergeCell ref="C213:G213"/>
    <mergeCell ref="C218:G218"/>
    <mergeCell ref="C226:G226"/>
    <mergeCell ref="I226:J226"/>
    <mergeCell ref="A226:B226"/>
    <mergeCell ref="I218:J218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2" t="s">
        <v>1843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1" t="s">
        <v>1842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ABRIL 2025</v>
      </c>
      <c r="M4" s="207"/>
      <c r="N4" s="207"/>
    </row>
    <row r="5" spans="1:23" ht="12.95" customHeight="1" thickBot="1" x14ac:dyDescent="0.25">
      <c r="A5" s="328" t="s">
        <v>1841</v>
      </c>
      <c r="B5" s="325" t="s">
        <v>1840</v>
      </c>
      <c r="C5" s="325" t="s">
        <v>1839</v>
      </c>
      <c r="D5" s="325" t="s">
        <v>1822</v>
      </c>
      <c r="E5" s="325" t="s">
        <v>1838</v>
      </c>
      <c r="F5" s="325" t="s">
        <v>1837</v>
      </c>
      <c r="G5" s="325" t="s">
        <v>1836</v>
      </c>
      <c r="H5" s="335" t="s">
        <v>1835</v>
      </c>
      <c r="I5" s="336"/>
      <c r="J5" s="335" t="s">
        <v>1834</v>
      </c>
      <c r="K5" s="336"/>
      <c r="L5" s="337" t="s">
        <v>1833</v>
      </c>
      <c r="M5" s="338"/>
      <c r="N5" s="338"/>
      <c r="O5" s="338"/>
      <c r="P5" s="339"/>
      <c r="Q5" s="333" t="s">
        <v>1832</v>
      </c>
      <c r="V5" s="138" t="s">
        <v>1831</v>
      </c>
    </row>
    <row r="6" spans="1:23" ht="29.45" customHeight="1" x14ac:dyDescent="0.2">
      <c r="A6" s="329"/>
      <c r="B6" s="326"/>
      <c r="C6" s="340"/>
      <c r="D6" s="340"/>
      <c r="E6" s="340"/>
      <c r="F6" s="340"/>
      <c r="G6" s="340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4"/>
      <c r="V6" s="323" t="s">
        <v>1823</v>
      </c>
      <c r="W6" s="181" t="s">
        <v>1822</v>
      </c>
    </row>
    <row r="7" spans="1:23" ht="15.6" customHeight="1" thickBot="1" x14ac:dyDescent="0.25">
      <c r="A7" s="330"/>
      <c r="B7" s="327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4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VLOOKUP(A8,IN_04_25!$B$8:$E$635,4,FALSE)</f>
        <v>528767028.94514608</v>
      </c>
      <c r="D8" s="175">
        <v>10000</v>
      </c>
      <c r="E8" s="174">
        <v>87</v>
      </c>
      <c r="F8" s="174">
        <f>+$D$31</f>
        <v>1519.871095403659</v>
      </c>
      <c r="G8" s="173">
        <v>0.122</v>
      </c>
      <c r="H8" s="172">
        <f>VLOOKUP(A22,A22:D29,4,FALSE)</f>
        <v>9262.9659999999985</v>
      </c>
      <c r="I8" s="172">
        <f>VLOOKUP(A25,A22:D29,4)</f>
        <v>6741.6099999999979</v>
      </c>
      <c r="J8" s="171">
        <f t="shared" ref="J8:J19" si="0">(C8*0.5)/D8</f>
        <v>26438.351447257304</v>
      </c>
      <c r="K8" s="170">
        <f t="shared" ref="K8:K19" si="1">C8*G8*(((D8/2000)+1)/(2*D8/2000))/2000</f>
        <v>19352.873259392349</v>
      </c>
      <c r="L8" s="170">
        <f t="shared" ref="L8:L19" si="2">ROUND(0.02*C8,2)/2000</f>
        <v>5287.67029</v>
      </c>
      <c r="M8" s="169">
        <f t="shared" ref="M8:M19" si="3">+E8*F8*0.15</f>
        <v>19834.317795017749</v>
      </c>
      <c r="N8" s="169">
        <f t="shared" ref="N8:N19" si="4">0.3*M8</f>
        <v>5950.2953385053243</v>
      </c>
      <c r="O8" s="169">
        <f t="shared" ref="O8:O19" si="5">0.6*J8</f>
        <v>15863.010868354382</v>
      </c>
      <c r="P8" s="169">
        <f t="shared" ref="P8:P19" si="6">H8+I8</f>
        <v>16004.575999999997</v>
      </c>
      <c r="Q8" s="168">
        <f t="shared" ref="Q8:Q19" si="7">SUM(J8:P8)</f>
        <v>108731.09499852711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VLOOKUP(A9,IN_04_25!$B$8:$E$635,4,FALSE)</f>
        <v>701044942.38401997</v>
      </c>
      <c r="D9" s="157">
        <v>10000</v>
      </c>
      <c r="E9" s="156">
        <v>180</v>
      </c>
      <c r="F9" s="156">
        <f>+$D$31</f>
        <v>1519.871095403659</v>
      </c>
      <c r="G9" s="155">
        <v>0.122</v>
      </c>
      <c r="H9" s="154">
        <f>VLOOKUP(A22,A22:D29,4,FALSE)</f>
        <v>9262.9659999999985</v>
      </c>
      <c r="I9" s="154">
        <f>VLOOKUP(A25,A22:D29,4)</f>
        <v>6741.6099999999979</v>
      </c>
      <c r="J9" s="152">
        <f t="shared" si="0"/>
        <v>35052.247119200998</v>
      </c>
      <c r="K9" s="151">
        <f t="shared" si="1"/>
        <v>25658.24489125513</v>
      </c>
      <c r="L9" s="151">
        <f t="shared" si="2"/>
        <v>7010.4494249999998</v>
      </c>
      <c r="M9" s="150">
        <f t="shared" si="3"/>
        <v>41036.51957589879</v>
      </c>
      <c r="N9" s="150">
        <f t="shared" si="4"/>
        <v>12310.955872769637</v>
      </c>
      <c r="O9" s="150">
        <f t="shared" si="5"/>
        <v>21031.348271520597</v>
      </c>
      <c r="P9" s="150">
        <f t="shared" si="6"/>
        <v>16004.575999999997</v>
      </c>
      <c r="Q9" s="149">
        <f t="shared" si="7"/>
        <v>158104.34115564518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VLOOKUP(A10,IN_04_25!$B$8:$E$635,4,FALSE)</f>
        <v>270199598.27551246</v>
      </c>
      <c r="D10" s="157">
        <v>10000</v>
      </c>
      <c r="E10" s="156">
        <v>140</v>
      </c>
      <c r="F10" s="156">
        <f t="shared" ref="F10:F19" si="8">+$D$31</f>
        <v>1519.871095403659</v>
      </c>
      <c r="G10" s="155">
        <v>0.122</v>
      </c>
      <c r="H10" s="154">
        <f>VLOOKUP(A22,A22:D29,4,FALSE)</f>
        <v>9262.9659999999985</v>
      </c>
      <c r="I10" s="154">
        <f>VLOOKUP(A25,A22:D29,4)</f>
        <v>6741.6099999999979</v>
      </c>
      <c r="J10" s="152">
        <f t="shared" si="0"/>
        <v>13509.979913775624</v>
      </c>
      <c r="K10" s="151">
        <f t="shared" si="1"/>
        <v>9889.3052968837565</v>
      </c>
      <c r="L10" s="151">
        <f t="shared" si="2"/>
        <v>2701.995985</v>
      </c>
      <c r="M10" s="150">
        <f t="shared" si="3"/>
        <v>31917.293003476836</v>
      </c>
      <c r="N10" s="150">
        <f t="shared" si="4"/>
        <v>9575.1879010430512</v>
      </c>
      <c r="O10" s="150">
        <f t="shared" si="5"/>
        <v>8105.9879482653741</v>
      </c>
      <c r="P10" s="150">
        <f t="shared" si="6"/>
        <v>16004.575999999997</v>
      </c>
      <c r="Q10" s="149">
        <f t="shared" si="7"/>
        <v>91704.326048444651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VLOOKUP(A11,IN_04_25!$B$8:$E$635,4,FALSE)</f>
        <v>804881652.10447681</v>
      </c>
      <c r="D11" s="157">
        <v>10000</v>
      </c>
      <c r="E11" s="156">
        <v>140</v>
      </c>
      <c r="F11" s="156">
        <f t="shared" si="8"/>
        <v>1519.871095403659</v>
      </c>
      <c r="G11" s="155">
        <v>0.122</v>
      </c>
      <c r="H11" s="154">
        <f>VLOOKUP(A22,A22:D29,4,FALSE)</f>
        <v>9262.9659999999985</v>
      </c>
      <c r="I11" s="154"/>
      <c r="J11" s="152">
        <f t="shared" si="0"/>
        <v>40244.082605223841</v>
      </c>
      <c r="K11" s="151">
        <f t="shared" si="1"/>
        <v>29458.66846702385</v>
      </c>
      <c r="L11" s="151">
        <f t="shared" si="2"/>
        <v>8048.8165199999994</v>
      </c>
      <c r="M11" s="150">
        <f t="shared" si="3"/>
        <v>31917.293003476836</v>
      </c>
      <c r="N11" s="150">
        <f t="shared" si="4"/>
        <v>9575.1879010430512</v>
      </c>
      <c r="O11" s="150">
        <f t="shared" si="5"/>
        <v>24146.449563134305</v>
      </c>
      <c r="P11" s="150">
        <f t="shared" si="6"/>
        <v>9262.9659999999985</v>
      </c>
      <c r="Q11" s="149">
        <f t="shared" si="7"/>
        <v>152653.46405990186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VLOOKUP(A12,IN_04_25!$B$8:$E$635,4,FALSE)</f>
        <v>261556138.00288108</v>
      </c>
      <c r="D12" s="157">
        <v>10000</v>
      </c>
      <c r="E12" s="156">
        <v>70</v>
      </c>
      <c r="F12" s="156">
        <f t="shared" si="8"/>
        <v>1519.871095403659</v>
      </c>
      <c r="G12" s="155">
        <v>0.122</v>
      </c>
      <c r="H12" s="154">
        <f>VLOOKUP(A22,A22:D29,4,FALSE)</f>
        <v>9262.9659999999985</v>
      </c>
      <c r="I12" s="154"/>
      <c r="J12" s="152">
        <f t="shared" si="0"/>
        <v>13077.806900144054</v>
      </c>
      <c r="K12" s="151">
        <f t="shared" si="1"/>
        <v>9572.9546509054471</v>
      </c>
      <c r="L12" s="151">
        <f t="shared" si="2"/>
        <v>2615.5613800000001</v>
      </c>
      <c r="M12" s="150">
        <f t="shared" si="3"/>
        <v>15958.646501738418</v>
      </c>
      <c r="N12" s="150">
        <f t="shared" si="4"/>
        <v>4787.5939505215256</v>
      </c>
      <c r="O12" s="150">
        <f t="shared" si="5"/>
        <v>7846.6841400864323</v>
      </c>
      <c r="P12" s="150">
        <f t="shared" si="6"/>
        <v>9262.9659999999985</v>
      </c>
      <c r="Q12" s="149">
        <f t="shared" si="7"/>
        <v>63122.213523395883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VLOOKUP(A13,IN_04_25!$B$8:$E$635,4,FALSE)</f>
        <v>616522727.6699996</v>
      </c>
      <c r="D13" s="157">
        <v>10000</v>
      </c>
      <c r="E13" s="156">
        <v>120</v>
      </c>
      <c r="F13" s="156">
        <f t="shared" si="8"/>
        <v>1519.871095403659</v>
      </c>
      <c r="G13" s="155">
        <v>0.122</v>
      </c>
      <c r="H13" s="154">
        <f>VLOOKUP(A22,A22:D29,4,FALSE)</f>
        <v>9262.9659999999985</v>
      </c>
      <c r="I13" s="154"/>
      <c r="J13" s="152">
        <f t="shared" si="0"/>
        <v>30826.136383499979</v>
      </c>
      <c r="K13" s="151">
        <f t="shared" si="1"/>
        <v>22564.731832721987</v>
      </c>
      <c r="L13" s="151">
        <f t="shared" si="2"/>
        <v>6165.2272750000002</v>
      </c>
      <c r="M13" s="150">
        <f t="shared" si="3"/>
        <v>27357.679717265863</v>
      </c>
      <c r="N13" s="150">
        <f t="shared" si="4"/>
        <v>8207.3039151797584</v>
      </c>
      <c r="O13" s="150">
        <f t="shared" si="5"/>
        <v>18495.681830099988</v>
      </c>
      <c r="P13" s="150">
        <f t="shared" si="6"/>
        <v>9262.9659999999985</v>
      </c>
      <c r="Q13" s="149">
        <f t="shared" si="7"/>
        <v>122879.72695376756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VLOOKUP(A14,IN_04_25!$B$8:$E$635,4,FALSE)</f>
        <v>590434839.48295701</v>
      </c>
      <c r="D14" s="157">
        <v>10000</v>
      </c>
      <c r="E14" s="156">
        <v>240</v>
      </c>
      <c r="F14" s="156">
        <f t="shared" si="8"/>
        <v>1519.871095403659</v>
      </c>
      <c r="G14" s="155">
        <v>0.122</v>
      </c>
      <c r="H14" s="154">
        <f>VLOOKUP(A22,A22:D286,4,FALSE)</f>
        <v>9262.9659999999985</v>
      </c>
      <c r="I14" s="154">
        <f>VLOOKUP(A25,A22:D29,4)</f>
        <v>6741.6099999999979</v>
      </c>
      <c r="J14" s="152">
        <f t="shared" si="0"/>
        <v>29521.741974147852</v>
      </c>
      <c r="K14" s="151">
        <f t="shared" si="1"/>
        <v>21609.915125076222</v>
      </c>
      <c r="L14" s="151">
        <f t="shared" si="2"/>
        <v>5904.348395</v>
      </c>
      <c r="M14" s="150">
        <f t="shared" si="3"/>
        <v>54715.359434531725</v>
      </c>
      <c r="N14" s="150">
        <f t="shared" si="4"/>
        <v>16414.607830359517</v>
      </c>
      <c r="O14" s="150">
        <f t="shared" si="5"/>
        <v>17713.04518448871</v>
      </c>
      <c r="P14" s="150">
        <f t="shared" si="6"/>
        <v>16004.575999999997</v>
      </c>
      <c r="Q14" s="149">
        <f t="shared" si="7"/>
        <v>161883.59394360401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VLOOKUP(A15,IN_04_25!$B$8:$E$635,4,FALSE)</f>
        <v>895482306.01143312</v>
      </c>
      <c r="D15" s="157">
        <v>10000</v>
      </c>
      <c r="E15" s="156">
        <v>200</v>
      </c>
      <c r="F15" s="156">
        <f t="shared" si="8"/>
        <v>1519.871095403659</v>
      </c>
      <c r="G15" s="155">
        <v>0.122</v>
      </c>
      <c r="H15" s="154">
        <f>VLOOKUP(A22,A22:D29,4,FALSE)</f>
        <v>9262.9659999999985</v>
      </c>
      <c r="I15" s="154"/>
      <c r="J15" s="152">
        <f t="shared" si="0"/>
        <v>44774.115300571655</v>
      </c>
      <c r="K15" s="151">
        <f t="shared" si="1"/>
        <v>32774.652400018451</v>
      </c>
      <c r="L15" s="151">
        <f t="shared" si="2"/>
        <v>8954.8230600000006</v>
      </c>
      <c r="M15" s="150">
        <f t="shared" si="3"/>
        <v>45596.132862109771</v>
      </c>
      <c r="N15" s="150">
        <f t="shared" si="4"/>
        <v>13678.839858632931</v>
      </c>
      <c r="O15" s="150">
        <f t="shared" si="5"/>
        <v>26864.469180342992</v>
      </c>
      <c r="P15" s="150">
        <f t="shared" si="6"/>
        <v>9262.9659999999985</v>
      </c>
      <c r="Q15" s="149">
        <f t="shared" si="7"/>
        <v>181905.99866167581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VLOOKUP(A16,IN_04_25!$B$8:$E$635,4,FALSE)</f>
        <v>71690790.565389454</v>
      </c>
      <c r="D16" s="157">
        <v>10000</v>
      </c>
      <c r="E16" s="156">
        <v>200</v>
      </c>
      <c r="F16" s="156">
        <f t="shared" si="8"/>
        <v>1519.871095403659</v>
      </c>
      <c r="G16" s="155">
        <v>0.122</v>
      </c>
      <c r="H16" s="154">
        <f>VLOOKUP(A22,A22:D29,4,FALSE)</f>
        <v>9262.9659999999985</v>
      </c>
      <c r="I16" s="154"/>
      <c r="J16" s="152">
        <f t="shared" si="0"/>
        <v>3584.5395282694726</v>
      </c>
      <c r="K16" s="151">
        <f t="shared" si="1"/>
        <v>2623.8829346932539</v>
      </c>
      <c r="L16" s="151">
        <f t="shared" si="2"/>
        <v>716.90790500000003</v>
      </c>
      <c r="M16" s="150">
        <f t="shared" si="3"/>
        <v>45596.132862109771</v>
      </c>
      <c r="N16" s="150">
        <f t="shared" si="4"/>
        <v>13678.839858632931</v>
      </c>
      <c r="O16" s="150">
        <f t="shared" si="5"/>
        <v>2150.7237169616833</v>
      </c>
      <c r="P16" s="150">
        <f t="shared" si="6"/>
        <v>9262.9659999999985</v>
      </c>
      <c r="Q16" s="149">
        <f t="shared" si="7"/>
        <v>77613.99280566712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VLOOKUP(A17,IN_04_25!$B$8:$E$635,4,FALSE)</f>
        <v>483601153.41121846</v>
      </c>
      <c r="D17" s="157">
        <v>10000</v>
      </c>
      <c r="E17" s="156">
        <v>90</v>
      </c>
      <c r="F17" s="156">
        <f t="shared" si="8"/>
        <v>1519.871095403659</v>
      </c>
      <c r="G17" s="155">
        <v>0.122</v>
      </c>
      <c r="H17" s="154">
        <f>VLOOKUP(A22,A22:D29,4,FALSE)</f>
        <v>9262.9659999999985</v>
      </c>
      <c r="I17" s="154">
        <f>VLOOKUP(A25,A22:D29,4)</f>
        <v>6741.6099999999979</v>
      </c>
      <c r="J17" s="152">
        <f t="shared" si="0"/>
        <v>24180.057670560924</v>
      </c>
      <c r="K17" s="151">
        <f t="shared" si="1"/>
        <v>17699.802214850592</v>
      </c>
      <c r="L17" s="151">
        <f t="shared" si="2"/>
        <v>4836.0115350000005</v>
      </c>
      <c r="M17" s="150">
        <f t="shared" si="3"/>
        <v>20518.259787949395</v>
      </c>
      <c r="N17" s="150">
        <f t="shared" si="4"/>
        <v>6155.4779363848183</v>
      </c>
      <c r="O17" s="150">
        <f t="shared" si="5"/>
        <v>14508.034602336555</v>
      </c>
      <c r="P17" s="150">
        <f t="shared" si="6"/>
        <v>16004.575999999997</v>
      </c>
      <c r="Q17" s="149">
        <f t="shared" si="7"/>
        <v>103902.21974708229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VLOOKUP(A18,IN_04_25!$B$8:$E$635,4,FALSE)</f>
        <v>231386381.63231689</v>
      </c>
      <c r="D18" s="163">
        <v>10000</v>
      </c>
      <c r="E18" s="162">
        <v>60</v>
      </c>
      <c r="F18" s="156">
        <f t="shared" si="8"/>
        <v>1519.871095403659</v>
      </c>
      <c r="G18" s="161">
        <v>0.122</v>
      </c>
      <c r="H18" s="154">
        <f>VLOOKUP(A22,A22:D29,4,FALSE)</f>
        <v>9262.9659999999985</v>
      </c>
      <c r="I18" s="154"/>
      <c r="J18" s="152">
        <f t="shared" si="0"/>
        <v>11569.319081615844</v>
      </c>
      <c r="K18" s="151">
        <f t="shared" si="1"/>
        <v>8468.741567742798</v>
      </c>
      <c r="L18" s="151">
        <f t="shared" si="2"/>
        <v>2313.8638150000002</v>
      </c>
      <c r="M18" s="150">
        <f t="shared" si="3"/>
        <v>13678.839858632931</v>
      </c>
      <c r="N18" s="150">
        <f t="shared" si="4"/>
        <v>4103.6519575898792</v>
      </c>
      <c r="O18" s="150">
        <f t="shared" si="5"/>
        <v>6941.591448969506</v>
      </c>
      <c r="P18" s="150">
        <f t="shared" si="6"/>
        <v>9262.9659999999985</v>
      </c>
      <c r="Q18" s="149">
        <f t="shared" si="7"/>
        <v>56338.973729550955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VLOOKUP(A19,IN_04_25!$B$8:$E$635,4,FALSE)</f>
        <v>1875738758.1367552</v>
      </c>
      <c r="D19" s="157">
        <v>10000</v>
      </c>
      <c r="E19" s="156">
        <v>240</v>
      </c>
      <c r="F19" s="156">
        <f t="shared" si="8"/>
        <v>1519.871095403659</v>
      </c>
      <c r="G19" s="155">
        <v>0.122</v>
      </c>
      <c r="H19" s="154">
        <f>VLOOKUP(A22,A22:D29,4,FALSE)</f>
        <v>9262.9659999999985</v>
      </c>
      <c r="I19" s="153"/>
      <c r="J19" s="152">
        <f t="shared" si="0"/>
        <v>93786.93790683776</v>
      </c>
      <c r="K19" s="151">
        <f t="shared" si="1"/>
        <v>68652.038547805234</v>
      </c>
      <c r="L19" s="151">
        <f t="shared" si="2"/>
        <v>18757.387579999999</v>
      </c>
      <c r="M19" s="150">
        <f t="shared" si="3"/>
        <v>54715.359434531725</v>
      </c>
      <c r="N19" s="150">
        <f t="shared" si="4"/>
        <v>16414.607830359517</v>
      </c>
      <c r="O19" s="150">
        <f t="shared" si="5"/>
        <v>56272.162744102658</v>
      </c>
      <c r="P19" s="150">
        <f t="shared" si="6"/>
        <v>9262.9659999999985</v>
      </c>
      <c r="Q19" s="149">
        <f t="shared" si="7"/>
        <v>317861.46004363697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VLOOKUP(A22,IN_04_25!$B$8:$E$635,4,FALSE)</f>
        <v>9262.9659999999985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VLOOKUP(A23,IN_04_25!$B$8:$E$635,4,FALSE)</f>
        <v>7924.6129999999957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VLOOKUP(A24,IN_04_25!$B$8:$E$635,4,FALSE)</f>
        <v>7322.8420000000087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VLOOKUP(A25,IN_04_25!$B$8:$E$635,4,FALSE)</f>
        <v>6741.6099999999979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VLOOKUP(A26,IN_04_25!$B$8:$E$635,4,FALSE)</f>
        <v>7976.396333333334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VLOOKUP(A27,IN_04_25!$B$8:$E$635,4,FALSE)</f>
        <v>7288.4694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VLOOKUP(A28,IN_04_25!$B$8:$E$635,4,FALSE)</f>
        <v>8430.847099999999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VLOOKUP(A29,IN_04_25!$B$8:$E$635,4,FALSE)</f>
        <v>9262.9660000000003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VLOOKUP(A31,IN_04_25!$B$8:$E$635,4,FALSE)</f>
        <v>1519.871095403659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8" t="str">
        <f>'PT ORGANISMOS'!A2</f>
        <v>Precios de ABRIL 2025</v>
      </c>
      <c r="B2" s="308"/>
      <c r="C2" s="308"/>
      <c r="D2" s="308"/>
      <c r="E2" s="308"/>
      <c r="F2" s="308"/>
      <c r="G2" s="308"/>
      <c r="H2" s="212"/>
      <c r="I2" s="212"/>
      <c r="J2" s="212"/>
      <c r="K2" s="212"/>
    </row>
    <row r="3" spans="1:11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11" s="1" customFormat="1" ht="26.25" customHeight="1" x14ac:dyDescent="0.25">
      <c r="A4" s="26"/>
      <c r="B4" s="342" t="s">
        <v>938</v>
      </c>
      <c r="C4" s="342"/>
      <c r="D4" s="342"/>
      <c r="E4" s="342"/>
      <c r="F4" s="342"/>
      <c r="G4" s="342"/>
      <c r="H4" s="342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22885.793916000002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VLOOKUP($B10,IN_04_25!$B:$E,4,)</f>
        <v>7288.4694</v>
      </c>
      <c r="G10" s="13">
        <f>F10*E10</f>
        <v>22885.793916000002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29008.108211999999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VLOOKUP($B18,IN_04_25!$B:$E,4,)</f>
        <v>7288.4694</v>
      </c>
      <c r="G18" s="13">
        <f>F18*E18</f>
        <v>29008.108211999999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48395.436815999994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VLOOKUP($B26,IN_04_25!$B:$E,4,)</f>
        <v>7288.4694</v>
      </c>
      <c r="G26" s="13">
        <f>F26*E26</f>
        <v>48395.436815999994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30835.291603913625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VLOOKUP($B34,IN_04_25!$B:$E,4,)</f>
        <v>7288.4694</v>
      </c>
      <c r="G34" s="13">
        <f>F34*E34</f>
        <v>29008.108211999999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VLOOKUP($B36,IN_04_25!$B:$E,4,)</f>
        <v>91359.169595681349</v>
      </c>
      <c r="G36" s="17">
        <f>F36*E36</f>
        <v>1827.183391913627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18831.765747856261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VLOOKUP($B43,IN_04_25!$B:$E,4,)</f>
        <v>7288.4694</v>
      </c>
      <c r="G43" s="13">
        <f>F43*E43</f>
        <v>14576.9388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VLOOKUP($B45,IN_04_25!$B:$E,4,)</f>
        <v>157586.1832539356</v>
      </c>
      <c r="G45" s="17">
        <f>F45*E45</f>
        <v>4254.8269478562606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17497.392601913627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VLOOKUP($B52,IN_04_25!$B:$E,4,)</f>
        <v>7288.4694</v>
      </c>
      <c r="G52" s="13">
        <f>F52*E52</f>
        <v>15670.209209999999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VLOOKUP($B54,IN_04_25!$B:$E,4,)</f>
        <v>91359.169595681349</v>
      </c>
      <c r="G54" s="17">
        <f>F54*E54</f>
        <v>1827.183391913627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4392.8799174488477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VLOOKUP($B61,IN_04_25!$B:$E,4,)</f>
        <v>7288.4694</v>
      </c>
      <c r="G61" s="13">
        <f>F61*E61</f>
        <v>1195.3089816000002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VLOOKUP($B63,IN_04_25!$B:$E,4,)</f>
        <v>91359.169595681349</v>
      </c>
      <c r="G63" s="17">
        <f>F63*E63</f>
        <v>3197.5709358488475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1519.9563631774881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VLOOKUP($B70,IN_04_25!$B:$E,4,)</f>
        <v>7288.4694</v>
      </c>
      <c r="G70" s="13">
        <f>F70*E70</f>
        <v>364.42347000000001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VLOOKUP($B72,IN_04_25!$B:$E,4,)</f>
        <v>108615.18299742103</v>
      </c>
      <c r="G72" s="13">
        <f>F72*E72</f>
        <v>543.07591498710519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VLOOKUP($B73,IN_04_25!$B:$E,4,)</f>
        <v>122491.3956380766</v>
      </c>
      <c r="G73" s="17">
        <f>F73*E73</f>
        <v>612.45697819038298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8" t="str">
        <f>'PT ORGANISMOS'!A2</f>
        <v>Precios de ABRIL 2025</v>
      </c>
      <c r="C2" s="308"/>
      <c r="D2" s="308"/>
      <c r="E2" s="308"/>
      <c r="F2" s="308"/>
      <c r="G2" s="308"/>
      <c r="H2" s="308"/>
      <c r="I2" s="212"/>
      <c r="J2" s="212"/>
      <c r="K2" s="212"/>
    </row>
    <row r="3" spans="1:11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11" s="1" customFormat="1" ht="26.25" customHeight="1" x14ac:dyDescent="0.25">
      <c r="A4" s="26"/>
      <c r="B4" s="342" t="s">
        <v>922</v>
      </c>
      <c r="C4" s="342"/>
      <c r="D4" s="342"/>
      <c r="E4" s="342"/>
      <c r="F4" s="342"/>
      <c r="G4" s="342"/>
      <c r="H4" s="342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9574.8148078440827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VLOOKUP(B9,IN_04_25!$B:$E,4,)</f>
        <v>531.22933598385418</v>
      </c>
      <c r="G9" s="13">
        <f>F9*E9</f>
        <v>5312.2933598385416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VLOOKUP(B10,IN_04_25!$B:$E,4,)</f>
        <v>19514.255024790127</v>
      </c>
      <c r="G10" s="13">
        <f>F10*E10</f>
        <v>682.99892586765452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VLOOKUP(B11,IN_04_25!$B:$E,4,)</f>
        <v>16767.627375080559</v>
      </c>
      <c r="G11" s="13">
        <f>F11*E11</f>
        <v>503.02882125241678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VLOOKUP(B13,IN_04_25!$B:$E,4,)</f>
        <v>7288.4694</v>
      </c>
      <c r="G13" s="13">
        <f>F13*E13</f>
        <v>2915.3877600000001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VLOOKUP(B15,IN_04_25!$B:$E,4,)</f>
        <v>161105.94088547005</v>
      </c>
      <c r="G15" s="17">
        <f>F15*E15</f>
        <v>161.10594088547006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545787.93594393856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VLOOKUP(B21,IN_04_25!$B:$E,4,)</f>
        <v>3942.0626828321333</v>
      </c>
      <c r="G21" s="13">
        <f>F21*E21</f>
        <v>231714.44449687281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VLOOKUP(B22,IN_04_25!$B:$E,4,)</f>
        <v>531.22933598385418</v>
      </c>
      <c r="G22" s="13">
        <f>F22*E22</f>
        <v>132807.33399596353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VLOOKUP(B23,IN_04_25!$B:$E,4,)</f>
        <v>19514.255024790127</v>
      </c>
      <c r="G23" s="13">
        <f>F23*E23</f>
        <v>13659.978517353089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VLOOKUP(B24,IN_04_25!$B:$E,4,)</f>
        <v>16767.627375080559</v>
      </c>
      <c r="G24" s="13">
        <f>F24*E24</f>
        <v>10060.576425048335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VLOOKUP(B26,IN_04_25!$B:$E,4,)</f>
        <v>7288.4694</v>
      </c>
      <c r="G26" s="13">
        <f>F26*E26</f>
        <v>148684.77575999999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VLOOKUP(B28,IN_04_25!$B:$E,4,)</f>
        <v>161105.94088547005</v>
      </c>
      <c r="G28" s="17">
        <f>F28*E28</f>
        <v>8860.8267487008525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681826.87019158818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VLOOKUP(B34,IN_04_25!$B:$E,4,)</f>
        <v>3942.0626828321333</v>
      </c>
      <c r="G34" s="13">
        <f>F34*E34</f>
        <v>285799.54450532969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VLOOKUP(B35,IN_04_25!$B:$E,4,)</f>
        <v>531.22933598385418</v>
      </c>
      <c r="G35" s="13">
        <f>F35*E35</f>
        <v>159368.80079515625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VLOOKUP(B36,IN_04_25!$B:$E,4,)</f>
        <v>19514.255024790127</v>
      </c>
      <c r="G36" s="13">
        <f>F36*E36</f>
        <v>13659.978517353089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VLOOKUP(B37,IN_04_25!$B:$E,4,)</f>
        <v>16767.627375080559</v>
      </c>
      <c r="G37" s="13">
        <f>F37*E37</f>
        <v>10060.576425048335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VLOOKUP(B39,IN_04_25!$B:$E,4,)</f>
        <v>7288.4694</v>
      </c>
      <c r="G39" s="13">
        <f>F39*E39</f>
        <v>204077.14319999999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VLOOKUP(B41,IN_04_25!$B:$E,4,)</f>
        <v>161105.94088547005</v>
      </c>
      <c r="G41" s="17">
        <f>F41*E41</f>
        <v>8860.8267487008525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685289.27914741368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VLOOKUP(B47,IN_04_25!$B:$E,4,)</f>
        <v>6531.3164731845645</v>
      </c>
      <c r="G47" s="13">
        <f>F47*E47</f>
        <v>315136.01983115525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VLOOKUP(B48,IN_04_25!$B:$E,4,)</f>
        <v>531.22933598385418</v>
      </c>
      <c r="G48" s="13">
        <f>F48*E48</f>
        <v>159368.80079515625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VLOOKUP(B49,IN_04_25!$B:$E,4,)</f>
        <v>19514.255024790127</v>
      </c>
      <c r="G49" s="13">
        <f>F49*E49</f>
        <v>13659.978517353089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VLOOKUP(B50,IN_04_25!$B:$E,4,)</f>
        <v>16767.627375080559</v>
      </c>
      <c r="G50" s="13">
        <f>F50*E50</f>
        <v>10060.576425048335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VLOOKUP(B52,IN_04_25!$B:$E,4,)</f>
        <v>7288.4694</v>
      </c>
      <c r="G52" s="13">
        <f>F52*E52</f>
        <v>178203.07683000001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VLOOKUP(B54,IN_04_25!$B:$E,4,)</f>
        <v>161105.94088547005</v>
      </c>
      <c r="G54" s="17">
        <f>F54*E54</f>
        <v>8860.8267487008525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8" t="str">
        <f>'PT ORGANISMOS'!A2</f>
        <v>Precios de ABRIL 2025</v>
      </c>
      <c r="C2" s="308"/>
      <c r="D2" s="308"/>
      <c r="E2" s="308"/>
      <c r="F2" s="308"/>
      <c r="G2" s="308"/>
      <c r="H2" s="308"/>
      <c r="I2" s="212"/>
      <c r="J2" s="212"/>
      <c r="K2" s="212"/>
    </row>
    <row r="3" spans="1:11" s="1" customFormat="1" ht="30" customHeight="1" x14ac:dyDescent="0.25">
      <c r="A3" s="26"/>
      <c r="B3" s="341" t="s">
        <v>908</v>
      </c>
      <c r="C3" s="341"/>
      <c r="D3" s="341"/>
      <c r="E3" s="341"/>
      <c r="F3" s="341"/>
      <c r="G3" s="341"/>
      <c r="H3" s="341"/>
    </row>
    <row r="4" spans="1:11" s="1" customFormat="1" ht="26.25" customHeight="1" x14ac:dyDescent="0.25">
      <c r="A4" s="26"/>
      <c r="B4" s="342" t="s">
        <v>927</v>
      </c>
      <c r="C4" s="342"/>
      <c r="D4" s="342"/>
      <c r="E4" s="342"/>
      <c r="F4" s="342"/>
      <c r="G4" s="342"/>
      <c r="H4" s="342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1168710.2722926419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VLOOKUP($B9,IN_04_25!$B:$E,4,)</f>
        <v>3942.0626828321333</v>
      </c>
      <c r="G9" s="13">
        <f>F9*E9</f>
        <v>650440.342667302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VLOOKUP($B10,IN_04_25!$B:$E,4,)</f>
        <v>531.22933598385418</v>
      </c>
      <c r="G10" s="13">
        <f>F10*E10</f>
        <v>167337.24083491406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VLOOKUP($B11,IN_04_25!$B:$E,4,)</f>
        <v>14878.720534060651</v>
      </c>
      <c r="G11" s="13">
        <f>F11*E11</f>
        <v>38550.764903751151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VLOOKUP($B12,IN_04_25!$B:$E,4,)</f>
        <v>19514.255024790127</v>
      </c>
      <c r="G12" s="13">
        <f>F12*E12</f>
        <v>13659.978517353089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VLOOKUP($B13,IN_04_25!$B:$E,4,)</f>
        <v>16767.627375080559</v>
      </c>
      <c r="G13" s="13">
        <f>F13*E13</f>
        <v>10060.576425048335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VLOOKUP($B15,IN_04_25!$B:$E,4,)</f>
        <v>7288.4694</v>
      </c>
      <c r="G15" s="13">
        <f>F15*E15</f>
        <v>280606.07189999998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VLOOKUP($B17,IN_04_25!$B:$E,4,)</f>
        <v>161105.94088547005</v>
      </c>
      <c r="G17" s="17">
        <f>F17*E17</f>
        <v>8055.2970442735023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1096526.6826173279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VLOOKUP($B23,IN_04_25!$B:$E,4,)</f>
        <v>3942.0626828321333</v>
      </c>
      <c r="G23" s="13">
        <f>F23*E23</f>
        <v>587367.33974198787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VLOOKUP($B24,IN_04_25!$B:$E,4,)</f>
        <v>531.22933598385418</v>
      </c>
      <c r="G24" s="13">
        <f>F24*E24</f>
        <v>167337.24083491406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VLOOKUP($B25,IN_04_25!$B:$E,4,)</f>
        <v>14878.720534060651</v>
      </c>
      <c r="G25" s="13">
        <f>F25*E25</f>
        <v>38550.764903751151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VLOOKUP($B26,IN_04_25!$B:$E,4,)</f>
        <v>19514.255024790127</v>
      </c>
      <c r="G26" s="13">
        <f>F26*E26</f>
        <v>13659.978517353089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VLOOKUP($B27,IN_04_25!$B:$E,4,)</f>
        <v>16767.627375080559</v>
      </c>
      <c r="G27" s="13">
        <f>F27*E27</f>
        <v>10060.576425048335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VLOOKUP($B29,IN_04_25!$B:$E,4,)</f>
        <v>7288.4694</v>
      </c>
      <c r="G29" s="13">
        <f>F29*E29</f>
        <v>271495.48515000002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VLOOKUP($B31,IN_04_25!$B:$E,4,)</f>
        <v>161105.94088547005</v>
      </c>
      <c r="G31" s="17">
        <f>F31*E31</f>
        <v>8055.2970442735023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1019750.144992657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VLOOKUP($B37,IN_04_25!$B:$E,4,)</f>
        <v>3942.0626828321333</v>
      </c>
      <c r="G37" s="13">
        <f>F37*E37</f>
        <v>520352.27413384162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VLOOKUP($B38,IN_04_25!$B:$E,4,)</f>
        <v>531.22933598385418</v>
      </c>
      <c r="G38" s="13">
        <f>F38*E38</f>
        <v>164681.09415499479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VLOOKUP($B39,IN_04_25!$B:$E,4,)</f>
        <v>14878.720534060651</v>
      </c>
      <c r="G39" s="13">
        <f>F39*E39</f>
        <v>28894.475277145782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VLOOKUP($B40,IN_04_25!$B:$E,4,)</f>
        <v>19514.255024790127</v>
      </c>
      <c r="G40" s="13">
        <f>F40*E40</f>
        <v>13659.978517353089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VLOOKUP($B41,IN_04_25!$B:$E,4,)</f>
        <v>16767.627375080559</v>
      </c>
      <c r="G41" s="13">
        <f>F41*E41</f>
        <v>10060.576425048335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VLOOKUP($B43,IN_04_25!$B:$E,4,)</f>
        <v>7288.4694</v>
      </c>
      <c r="G43" s="13">
        <f>F43*E43</f>
        <v>274046.44944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VLOOKUP($B45,IN_04_25!$B:$E,4,)</f>
        <v>161105.94088547005</v>
      </c>
      <c r="G45" s="17">
        <f>F45*E45</f>
        <v>8055.2970442735023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1073987.5281633574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VLOOKUP($B51,IN_04_25!$B:$E,4,)</f>
        <v>3942.0626828321333</v>
      </c>
      <c r="G51" s="13">
        <f>F51*E51</f>
        <v>528236.39949950587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VLOOKUP($B52,IN_04_25!$B:$E,4,)</f>
        <v>531.22933598385418</v>
      </c>
      <c r="G52" s="13">
        <f>F52*E52</f>
        <v>164681.09415499479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VLOOKUP($B53,IN_04_25!$B:$E,4,)</f>
        <v>14878.720534060651</v>
      </c>
      <c r="G53" s="13">
        <f>F53*E53</f>
        <v>44636.16160218195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VLOOKUP($B54,IN_04_25!$B:$E,4,)</f>
        <v>19514.255024790127</v>
      </c>
      <c r="G54" s="13">
        <f>F54*E54</f>
        <v>13659.978517353089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VLOOKUP($B55,IN_04_25!$B:$E,4,)</f>
        <v>16767.627375080559</v>
      </c>
      <c r="G55" s="13">
        <f>F55*E55</f>
        <v>10060.576425048335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VLOOKUP($B57,IN_04_25!$B:$E,4,)</f>
        <v>7288.4694</v>
      </c>
      <c r="G57" s="13">
        <f>F57*E57</f>
        <v>304658.02091999998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VLOOKUP($B59,IN_04_25!$B:$E,4,)</f>
        <v>161105.94088547005</v>
      </c>
      <c r="G59" s="17">
        <f>F59*E59</f>
        <v>8055.2970442735023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777973.15466092003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VLOOKUP($B65,IN_04_25!$B:$E,4,)</f>
        <v>3942.0626828321333</v>
      </c>
      <c r="G65" s="13">
        <f>F65*E65</f>
        <v>310370.42120742239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VLOOKUP($B66,IN_04_25!$B:$E,4,)</f>
        <v>531.22933598385418</v>
      </c>
      <c r="G66" s="13">
        <f>F66*E66</f>
        <v>164681.09415499479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VLOOKUP($B67,IN_04_25!$B:$E,4,)</f>
        <v>14878.720534060651</v>
      </c>
      <c r="G67" s="13">
        <f>F67*E67</f>
        <v>51034.011431828032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VLOOKUP($B68,IN_04_25!$B:$E,4,)</f>
        <v>19514.255024790127</v>
      </c>
      <c r="G68" s="13">
        <f>F68*E68</f>
        <v>13659.978517353089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VLOOKUP($B69,IN_04_25!$B:$E,4,)</f>
        <v>16767.627375080559</v>
      </c>
      <c r="G69" s="13">
        <f>F69*E69</f>
        <v>10060.576425048335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VLOOKUP($B71,IN_04_25!$B:$E,4,)</f>
        <v>7288.4694</v>
      </c>
      <c r="G71" s="13">
        <f>F71*E71</f>
        <v>220111.77588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VLOOKUP($B73,IN_04_25!$B:$E,4,)</f>
        <v>161105.94088547005</v>
      </c>
      <c r="G73" s="17">
        <f>F73*E73</f>
        <v>8055.2970442735023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81670.541097616646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VLOOKUP($B79,IN_04_25!$B:$E,4,)</f>
        <v>6531.3164731845645</v>
      </c>
      <c r="G79" s="13">
        <f t="shared" ref="G79:G85" si="0">F79*E79</f>
        <v>8360.0850856762427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VLOOKUP($B80,IN_04_25!$B:$E,4,)</f>
        <v>1223.1333710030365</v>
      </c>
      <c r="G80" s="13">
        <f t="shared" si="0"/>
        <v>9785.0669680242918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VLOOKUP($B81,IN_04_25!$B:$E,4,)</f>
        <v>2510.1825156738332</v>
      </c>
      <c r="G81" s="13">
        <f t="shared" si="0"/>
        <v>5271.3832829150497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VLOOKUP($B82,IN_04_25!$B:$E,4,)</f>
        <v>531.22933598385418</v>
      </c>
      <c r="G82" s="13">
        <f t="shared" si="0"/>
        <v>10624.586719677083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VLOOKUP($B83,IN_04_25!$B:$E,4,)</f>
        <v>14878.720534060651</v>
      </c>
      <c r="G83" s="13">
        <f t="shared" si="0"/>
        <v>12974.244305700888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VLOOKUP($B84,IN_04_25!$B:$E,4,)</f>
        <v>19514.255024790127</v>
      </c>
      <c r="G84" s="13">
        <f t="shared" si="0"/>
        <v>643.97041581807423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VLOOKUP($B85,IN_04_25!$B:$E,4,)</f>
        <v>16767.627375080559</v>
      </c>
      <c r="G85" s="13">
        <f t="shared" si="0"/>
        <v>553.33170337765853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VLOOKUP($B87,IN_04_25!$B:$E,4,)</f>
        <v>7288.4694</v>
      </c>
      <c r="G87" s="13">
        <f>F87*E87</f>
        <v>32652.342912000004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VLOOKUP($B89,IN_04_25!$B:$E,4,)</f>
        <v>161105.94088547005</v>
      </c>
      <c r="G89" s="17">
        <f>F89*E89</f>
        <v>805.52970442735023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831308.80128789251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VLOOKUP($B95,IN_04_25!$B:$E,4,)</f>
        <v>3942.0626828321333</v>
      </c>
      <c r="G95" s="13">
        <f t="shared" ref="G95:G100" si="1">F95*E95</f>
        <v>58894.416481512068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VLOOKUP($B96,IN_04_25!$B:$E,4,)</f>
        <v>6531.3164731845645</v>
      </c>
      <c r="G96" s="13">
        <f t="shared" si="1"/>
        <v>342894.11484218965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VLOOKUP($B97,IN_04_25!$B:$E,4,)</f>
        <v>531.22933598385418</v>
      </c>
      <c r="G97" s="13">
        <f t="shared" si="1"/>
        <v>167337.24083491406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VLOOKUP($B98,IN_04_25!$B:$E,4,)</f>
        <v>19514.255024790127</v>
      </c>
      <c r="G98" s="13">
        <f t="shared" si="1"/>
        <v>13659.978517353089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VLOOKUP($B99,IN_04_25!$B:$E,4,)</f>
        <v>3550.7840309975445</v>
      </c>
      <c r="G99" s="13">
        <f t="shared" si="1"/>
        <v>11753.095142601873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VLOOKUP($B100,IN_04_25!$B:$E,4,)</f>
        <v>16767.627375080559</v>
      </c>
      <c r="G100" s="13">
        <f t="shared" si="1"/>
        <v>10060.576425048335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VLOOKUP($B102,IN_04_25!$B:$E,4,)</f>
        <v>7288.4694</v>
      </c>
      <c r="G102" s="13">
        <f>F102*E102</f>
        <v>218654.08199999999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VLOOKUP($B104,IN_04_25!$B:$E,4,)</f>
        <v>161105.94088547005</v>
      </c>
      <c r="G104" s="17">
        <f>F104*E104</f>
        <v>8055.2970442735023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961331.99879771029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VLOOKUP($B110,IN_04_25!$B:$E,4,)</f>
        <v>3942.0626828321333</v>
      </c>
      <c r="G110" s="13">
        <f>F110*E110</f>
        <v>479354.82223238738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VLOOKUP($B111,IN_04_25!$B:$E,4,)</f>
        <v>531.22933598385418</v>
      </c>
      <c r="G111" s="13">
        <f>F111*E111</f>
        <v>164681.09415499479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VLOOKUP($B112,IN_04_25!$B:$E,4,)</f>
        <v>16994.836169368155</v>
      </c>
      <c r="G112" s="13">
        <f>F112*E112</f>
        <v>58292.288060932769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VLOOKUP($B113,IN_04_25!$B:$E,4,)</f>
        <v>19514.255024790127</v>
      </c>
      <c r="G113" s="13">
        <f>F113*E113</f>
        <v>17757.972072559016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VLOOKUP($B114,IN_04_25!$B:$E,4,)</f>
        <v>16767.627375080559</v>
      </c>
      <c r="G114" s="13">
        <f>F114*E114</f>
        <v>13078.749352562836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VLOOKUP($B116,IN_04_25!$B:$E,4,)</f>
        <v>7288.4694</v>
      </c>
      <c r="G116" s="13">
        <f>F116*E116</f>
        <v>220111.77588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VLOOKUP($B118,IN_04_25!$B:$E,4,)</f>
        <v>161105.94088547005</v>
      </c>
      <c r="G118" s="17">
        <f>F118*E118</f>
        <v>8055.2970442735023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1084567.4068720392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VLOOKUP($B124,IN_04_25!$B:$E,4,)</f>
        <v>3942.0626828321333</v>
      </c>
      <c r="G124" s="13">
        <f>F124*E124</f>
        <v>581060.0394494565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VLOOKUP($B125,IN_04_25!$B:$E,4,)</f>
        <v>531.22933598385418</v>
      </c>
      <c r="G125" s="13">
        <f>F125*E125</f>
        <v>164681.09415499479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VLOOKUP($B126,IN_04_25!$B:$E,4,)</f>
        <v>16994.836169368155</v>
      </c>
      <c r="G126" s="13">
        <f>F126*E126</f>
        <v>33003.971840912956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VLOOKUP($B127,IN_04_25!$B:$E,4,)</f>
        <v>19514.255024790127</v>
      </c>
      <c r="G127" s="13">
        <f>F127*E127</f>
        <v>13659.978517353089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VLOOKUP($B128,IN_04_25!$B:$E,4,)</f>
        <v>16767.627375080559</v>
      </c>
      <c r="G128" s="13">
        <f>F128*E128</f>
        <v>10060.576425048335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VLOOKUP($B130,IN_04_25!$B:$E,4,)</f>
        <v>7288.4694</v>
      </c>
      <c r="G130" s="13">
        <f>F130*E130</f>
        <v>274046.44944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VLOOKUP($B132,IN_04_25!$B:$E,4,)</f>
        <v>161105.94088547005</v>
      </c>
      <c r="G132" s="17">
        <f>F132*E132</f>
        <v>8055.2970442735023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1368098.7693195785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VLOOKUP($B138,IN_04_25!$B:$E,4,)</f>
        <v>3942.0626828321333</v>
      </c>
      <c r="G138" s="13">
        <f>F138*E138</f>
        <v>853456.57083315682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VLOOKUP($B139,IN_04_25!$B:$E,4,)</f>
        <v>531.22933598385418</v>
      </c>
      <c r="G139" s="13">
        <f>F139*E139</f>
        <v>167337.24083491406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VLOOKUP($B140,IN_04_25!$B:$E,4,)</f>
        <v>16994.836169368155</v>
      </c>
      <c r="G140" s="13">
        <f>F140*E140</f>
        <v>44033.620514832888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VLOOKUP($B141,IN_04_25!$B:$E,4,)</f>
        <v>19514.255024790127</v>
      </c>
      <c r="G141" s="13">
        <f>F141*E141</f>
        <v>13659.978517353089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VLOOKUP($B142,IN_04_25!$B:$E,4,)</f>
        <v>16767.627375080559</v>
      </c>
      <c r="G142" s="13">
        <f>F142*E142</f>
        <v>10060.576425048335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VLOOKUP($B144,IN_04_25!$B:$E,4,)</f>
        <v>7288.4694</v>
      </c>
      <c r="G144" s="13">
        <f>F144*E144</f>
        <v>271495.48515000002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VLOOKUP($B146,IN_04_25!$B:$E,4,)</f>
        <v>161105.94088547005</v>
      </c>
      <c r="G146" s="17">
        <f>F146*E146</f>
        <v>8055.2970442735023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IN_04_25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IN_04_25!Títulos_a_imprimir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2025-06-04T13:01:07Z</cp:lastPrinted>
  <dcterms:created xsi:type="dcterms:W3CDTF">2013-06-29T12:58:03Z</dcterms:created>
  <dcterms:modified xsi:type="dcterms:W3CDTF">2025-06-04T13:01:41Z</dcterms:modified>
</cp:coreProperties>
</file>