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RIA\Compartido2020\COMPARTIDO\01. PRECIOS\6. RELEVAMIENTO\2026\03 CARGA MARZO 2026 -\"/>
    </mc:Choice>
  </mc:AlternateContent>
  <xr:revisionPtr revIDLastSave="0" documentId="13_ncr:1_{0B8F8DEF-A04C-486A-8114-D54DBEC5AD2A}" xr6:coauthVersionLast="47" xr6:coauthVersionMax="47" xr10:uidLastSave="{00000000-0000-0000-0000-000000000000}"/>
  <bookViews>
    <workbookView xWindow="-120" yWindow="-120" windowWidth="29040" windowHeight="15720" tabRatio="890" activeTab="4" xr2:uid="{00000000-000D-0000-FFFF-FFFF00000000}"/>
  </bookViews>
  <sheets>
    <sheet name="IN_03_26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IN_03_26!$B$7:$E$7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IN_03_26!$5:$6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" l="1"/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R46" i="26" s="1"/>
  <c r="P45" i="26"/>
  <c r="P41" i="26"/>
  <c r="R41" i="26" s="1"/>
  <c r="P40" i="26"/>
  <c r="P39" i="26"/>
  <c r="P38" i="26"/>
  <c r="R38" i="26" s="1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R28" i="26" s="1"/>
  <c r="P27" i="26"/>
  <c r="R27" i="26" s="1"/>
  <c r="P26" i="26"/>
  <c r="P25" i="26"/>
  <c r="R25" i="26" s="1"/>
  <c r="P24" i="26"/>
  <c r="P23" i="26"/>
  <c r="P22" i="26"/>
  <c r="R22" i="26" s="1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R12" i="26" s="1"/>
  <c r="P11" i="26"/>
  <c r="R11" i="26" s="1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4" i="26"/>
  <c r="R15" i="26"/>
  <c r="R16" i="26"/>
  <c r="R18" i="26"/>
  <c r="R19" i="26"/>
  <c r="R20" i="26"/>
  <c r="R23" i="26"/>
  <c r="R24" i="26"/>
  <c r="R26" i="26"/>
  <c r="R30" i="26"/>
  <c r="R31" i="26"/>
  <c r="R32" i="26"/>
  <c r="R34" i="26"/>
  <c r="R35" i="26"/>
  <c r="R36" i="26"/>
  <c r="R39" i="26"/>
  <c r="R40" i="26"/>
  <c r="R45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744" i="2"/>
  <c r="F794" i="2"/>
  <c r="F793" i="2"/>
  <c r="F227" i="2"/>
  <c r="F225" i="2"/>
  <c r="F223" i="2"/>
  <c r="F182" i="2"/>
  <c r="F196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275" i="2"/>
  <c r="F12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7" i="38" l="1"/>
  <c r="G95" i="38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G92" i="38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G71" i="38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G31" i="38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665" i="2"/>
  <c r="F44" i="15"/>
  <c r="G44" i="15" s="1"/>
  <c r="F11" i="15"/>
  <c r="G11" i="15" s="1"/>
  <c r="F668" i="2"/>
  <c r="F113" i="20"/>
  <c r="G113" i="20" s="1"/>
  <c r="G109" i="38" s="1"/>
  <c r="F603" i="2"/>
  <c r="F93" i="15"/>
  <c r="G93" i="15" s="1"/>
  <c r="F119" i="15"/>
  <c r="G119" i="15" s="1"/>
  <c r="G80" i="38" s="1"/>
  <c r="F10" i="22"/>
  <c r="G10" i="22" s="1"/>
  <c r="F129" i="15"/>
  <c r="G129" i="15" s="1"/>
  <c r="F106" i="15"/>
  <c r="G106" i="15" s="1"/>
  <c r="F141" i="15"/>
  <c r="G141" i="15" s="1"/>
  <c r="F420" i="2"/>
  <c r="F51" i="12"/>
  <c r="G51" i="12" s="1"/>
  <c r="F53" i="16"/>
  <c r="G53" i="16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392" i="2"/>
  <c r="F44" i="18"/>
  <c r="G44" i="18" s="1"/>
  <c r="F65" i="18"/>
  <c r="G65" i="1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F69" i="10"/>
  <c r="G69" i="10" s="1"/>
  <c r="F576" i="2"/>
  <c r="D29" i="36"/>
  <c r="L8" i="26"/>
  <c r="F713" i="2"/>
  <c r="G121" i="38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G96" i="38" l="1"/>
  <c r="G107" i="38"/>
  <c r="G81" i="38"/>
  <c r="G87" i="38"/>
  <c r="G94" i="38"/>
  <c r="G41" i="38"/>
  <c r="G73" i="38"/>
  <c r="G78" i="38"/>
  <c r="G82" i="38"/>
  <c r="G79" i="38"/>
  <c r="G34" i="38"/>
  <c r="G37" i="38"/>
  <c r="G52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G6" i="19" l="1"/>
  <c r="F98" i="38" s="1"/>
  <c r="L15" i="26"/>
  <c r="F759" i="2"/>
  <c r="F653" i="2"/>
  <c r="F42" i="15"/>
  <c r="G42" i="15" s="1"/>
  <c r="F12" i="15"/>
  <c r="G12" i="15" s="1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G54" i="20"/>
  <c r="G115" i="38"/>
  <c r="H5" i="38"/>
  <c r="G6" i="3"/>
  <c r="F760" i="2"/>
  <c r="L16" i="26"/>
  <c r="I163" i="1" l="1"/>
  <c r="F98" i="29"/>
  <c r="F5" i="29"/>
  <c r="F5" i="38"/>
  <c r="I7" i="1"/>
  <c r="G74" i="38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813" i="2" l="1"/>
  <c r="F835" i="2"/>
  <c r="F776" i="2"/>
  <c r="F777" i="2"/>
  <c r="F775" i="2"/>
  <c r="F826" i="2"/>
  <c r="F739" i="2"/>
  <c r="F726" i="2"/>
  <c r="F727" i="2"/>
  <c r="F828" i="2"/>
  <c r="F824" i="2"/>
  <c r="F158" i="2" l="1"/>
  <c r="F156" i="2"/>
  <c r="F152" i="2"/>
  <c r="F150" i="2"/>
  <c r="F159" i="2"/>
  <c r="F157" i="2"/>
  <c r="F155" i="2"/>
  <c r="F151" i="2"/>
  <c r="F129" i="7" l="1"/>
  <c r="G129" i="7" s="1"/>
  <c r="F52" i="11"/>
  <c r="G52" i="11" s="1"/>
  <c r="F148" i="2"/>
  <c r="F63" i="11"/>
  <c r="G63" i="11" s="1"/>
  <c r="G55" i="38" s="1"/>
  <c r="F796" i="2"/>
  <c r="C11" i="36"/>
  <c r="C10" i="36"/>
  <c r="F736" i="2"/>
  <c r="F846" i="2" l="1"/>
  <c r="L20" i="26"/>
  <c r="F845" i="2"/>
  <c r="L19" i="26"/>
  <c r="C14" i="36"/>
  <c r="F738" i="2"/>
  <c r="J10" i="36"/>
  <c r="L10" i="36"/>
  <c r="K10" i="36"/>
  <c r="F801" i="2"/>
  <c r="C18" i="36"/>
  <c r="C12" i="36"/>
  <c r="F815" i="2"/>
  <c r="K11" i="36"/>
  <c r="L11" i="36"/>
  <c r="J11" i="36"/>
  <c r="C13" i="36"/>
  <c r="F817" i="2"/>
  <c r="C9" i="36"/>
  <c r="F790" i="2"/>
  <c r="F772" i="2"/>
  <c r="C16" i="36"/>
  <c r="F811" i="2"/>
  <c r="C17" i="36"/>
  <c r="F809" i="2"/>
  <c r="C8" i="36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L8" i="36"/>
  <c r="J8" i="36"/>
  <c r="K8" i="36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L13" i="36"/>
  <c r="K13" i="36"/>
  <c r="J13" i="36"/>
  <c r="O14" i="36" l="1"/>
  <c r="Q14" i="36" s="1"/>
  <c r="O13" i="36"/>
  <c r="Q13" i="36" s="1"/>
  <c r="O16" i="36"/>
  <c r="Q16" i="36" s="1"/>
  <c r="O9" i="36"/>
  <c r="Q9" i="36" s="1"/>
  <c r="O12" i="36"/>
  <c r="Q12" i="36" s="1"/>
  <c r="O18" i="36"/>
  <c r="Q18" i="36" s="1"/>
  <c r="O8" i="36"/>
  <c r="Q8" i="36" s="1"/>
  <c r="O17" i="36"/>
  <c r="Q17" i="36" s="1"/>
  <c r="F572" i="2" l="1"/>
  <c r="F367" i="2"/>
  <c r="F782" i="2"/>
  <c r="F803" i="2"/>
  <c r="F805" i="2"/>
  <c r="F788" i="2"/>
  <c r="F733" i="2"/>
  <c r="F763" i="2"/>
  <c r="F735" i="2"/>
  <c r="F199" i="2"/>
  <c r="F213" i="2"/>
  <c r="F76" i="2"/>
  <c r="F56" i="2" l="1"/>
  <c r="F27" i="12"/>
  <c r="G27" i="12" s="1"/>
  <c r="F12" i="12"/>
  <c r="G12" i="12" s="1"/>
  <c r="F369" i="2"/>
  <c r="F46" i="21"/>
  <c r="G46" i="21" s="1"/>
  <c r="F626" i="2"/>
  <c r="F38" i="2"/>
  <c r="F37" i="2"/>
  <c r="F36" i="2"/>
  <c r="F468" i="2"/>
  <c r="F29" i="2"/>
  <c r="F28" i="2"/>
  <c r="F170" i="2"/>
  <c r="F176" i="2"/>
  <c r="F175" i="2"/>
  <c r="F189" i="2"/>
  <c r="F188" i="2"/>
  <c r="F208" i="2"/>
  <c r="F206" i="2"/>
  <c r="F186" i="2"/>
  <c r="F185" i="2"/>
  <c r="F224" i="2"/>
  <c r="F180" i="2"/>
  <c r="F211" i="2"/>
  <c r="F634" i="2"/>
  <c r="F622" i="2"/>
  <c r="F246" i="2"/>
  <c r="F245" i="2"/>
  <c r="F256" i="2"/>
  <c r="F171" i="2"/>
  <c r="F649" i="2"/>
  <c r="F648" i="2"/>
  <c r="F779" i="2"/>
  <c r="F822" i="2"/>
  <c r="F443" i="2"/>
  <c r="F442" i="2"/>
  <c r="F439" i="2"/>
  <c r="F438" i="2"/>
  <c r="F437" i="2"/>
  <c r="F436" i="2"/>
  <c r="F435" i="2"/>
  <c r="F33" i="2"/>
  <c r="F169" i="2"/>
  <c r="F165" i="2"/>
  <c r="F168" i="2"/>
  <c r="F167" i="2"/>
  <c r="F187" i="2"/>
  <c r="F219" i="2"/>
  <c r="F195" i="2"/>
  <c r="F194" i="2"/>
  <c r="F193" i="2"/>
  <c r="F191" i="2"/>
  <c r="F218" i="2"/>
  <c r="F210" i="2"/>
  <c r="F209" i="2"/>
  <c r="F207" i="2"/>
  <c r="F514" i="2"/>
  <c r="F229" i="2"/>
  <c r="F184" i="2"/>
  <c r="F820" i="2"/>
  <c r="F819" i="2"/>
  <c r="F144" i="2"/>
  <c r="F274" i="2"/>
  <c r="F240" i="2"/>
  <c r="F628" i="2"/>
  <c r="F646" i="2"/>
  <c r="F627" i="2"/>
  <c r="F807" i="2"/>
  <c r="F799" i="2"/>
  <c r="F729" i="2"/>
  <c r="F740" i="2"/>
  <c r="F568" i="2"/>
  <c r="F567" i="2"/>
  <c r="F566" i="2"/>
  <c r="F565" i="2"/>
  <c r="F550" i="2"/>
  <c r="F570" i="2"/>
  <c r="F493" i="2" l="1"/>
  <c r="F13" i="23"/>
  <c r="G13" i="23" s="1"/>
  <c r="F32" i="20"/>
  <c r="G32" i="20" s="1"/>
  <c r="F27" i="2"/>
  <c r="F433" i="2"/>
  <c r="F12" i="21"/>
  <c r="G12" i="21" s="1"/>
  <c r="F13" i="17"/>
  <c r="G13" i="17" s="1"/>
  <c r="F28" i="17"/>
  <c r="G28" i="17" s="1"/>
  <c r="F44" i="17"/>
  <c r="G44" i="17" s="1"/>
  <c r="F166" i="2"/>
  <c r="F61" i="23"/>
  <c r="G61" i="23" s="1"/>
  <c r="F501" i="2"/>
  <c r="F434" i="2"/>
  <c r="F26" i="21"/>
  <c r="G26" i="21" s="1"/>
  <c r="F9" i="21"/>
  <c r="G9" i="21" s="1"/>
  <c r="F192" i="2"/>
  <c r="F41" i="17"/>
  <c r="G41" i="17" s="1"/>
  <c r="F9" i="17"/>
  <c r="G9" i="17" s="1"/>
  <c r="F23" i="17"/>
  <c r="G23" i="17" s="1"/>
  <c r="F494" i="2"/>
  <c r="F39" i="23"/>
  <c r="G39" i="23" s="1"/>
  <c r="F502" i="2"/>
  <c r="F59" i="23"/>
  <c r="G59" i="23" s="1"/>
  <c r="F503" i="2"/>
  <c r="F77" i="23"/>
  <c r="G77" i="23" s="1"/>
  <c r="F12" i="17"/>
  <c r="G12" i="17" s="1"/>
  <c r="F43" i="17"/>
  <c r="G43" i="17" s="1"/>
  <c r="F27" i="17"/>
  <c r="G27" i="17" s="1"/>
  <c r="F205" i="2"/>
  <c r="F504" i="2"/>
  <c r="F63" i="23"/>
  <c r="G63" i="23" s="1"/>
  <c r="F515" i="2"/>
  <c r="F60" i="23"/>
  <c r="G60" i="23" s="1"/>
  <c r="F441" i="2"/>
  <c r="F10" i="21"/>
  <c r="G10" i="21" s="1"/>
  <c r="F27" i="21"/>
  <c r="G27" i="21" s="1"/>
  <c r="F24" i="17"/>
  <c r="G24" i="17" s="1"/>
  <c r="F10" i="17"/>
  <c r="G10" i="17" s="1"/>
  <c r="F177" i="2"/>
  <c r="F40" i="17"/>
  <c r="G40" i="17" s="1"/>
  <c r="G112" i="38"/>
  <c r="F35" i="2"/>
  <c r="F10" i="11"/>
  <c r="G10" i="11" s="1"/>
  <c r="G59" i="38"/>
  <c r="F71" i="16"/>
  <c r="G71" i="16" s="1"/>
  <c r="F39" i="16"/>
  <c r="G39" i="16" s="1"/>
  <c r="F247" i="2"/>
  <c r="F29" i="16"/>
  <c r="G29" i="16" s="1"/>
  <c r="F9" i="16"/>
  <c r="G9" i="16" s="1"/>
  <c r="G60" i="38"/>
  <c r="F11" i="17"/>
  <c r="G11" i="17" s="1"/>
  <c r="F42" i="17"/>
  <c r="G42" i="17" s="1"/>
  <c r="F26" i="17"/>
  <c r="G26" i="17" s="1"/>
  <c r="F212" i="2"/>
  <c r="L12" i="26" l="1"/>
  <c r="F764" i="2"/>
  <c r="G83" i="38"/>
  <c r="G84" i="38"/>
  <c r="G88" i="38"/>
  <c r="G86" i="38"/>
  <c r="G85" i="38"/>
  <c r="F765" i="2"/>
  <c r="L13" i="26"/>
  <c r="G51" i="38"/>
  <c r="F833" i="2"/>
  <c r="F830" i="2" l="1"/>
  <c r="C15" i="36"/>
  <c r="C19" i="36" l="1"/>
  <c r="F831" i="2"/>
  <c r="L15" i="36"/>
  <c r="J15" i="36"/>
  <c r="O15" i="36" s="1"/>
  <c r="K15" i="36"/>
  <c r="L19" i="36" l="1"/>
  <c r="K19" i="36"/>
  <c r="J19" i="36"/>
  <c r="O19" i="36" s="1"/>
  <c r="Q15" i="36"/>
  <c r="Q19" i="36" l="1"/>
  <c r="F802" i="2"/>
  <c r="F140" i="2" l="1"/>
  <c r="F21" i="2"/>
  <c r="F138" i="2"/>
  <c r="F24" i="2"/>
  <c r="F32" i="2"/>
  <c r="F31" i="2"/>
  <c r="F139" i="2"/>
  <c r="F607" i="2"/>
  <c r="F484" i="2"/>
  <c r="F112" i="2"/>
  <c r="F113" i="2"/>
  <c r="F49" i="2"/>
  <c r="F14" i="2"/>
  <c r="F50" i="2"/>
  <c r="F143" i="2"/>
  <c r="F142" i="2"/>
  <c r="F15" i="2"/>
  <c r="F20" i="2"/>
  <c r="F51" i="2"/>
  <c r="F125" i="2"/>
  <c r="F525" i="2" l="1"/>
  <c r="F40" i="23"/>
  <c r="G40" i="23" s="1"/>
  <c r="F54" i="2"/>
  <c r="F96" i="11"/>
  <c r="G96" i="11" s="1"/>
  <c r="F141" i="2"/>
  <c r="F66" i="20"/>
  <c r="G66" i="20" s="1"/>
  <c r="F9" i="20"/>
  <c r="G9" i="20" s="1"/>
  <c r="F26" i="2"/>
  <c r="F34" i="20"/>
  <c r="G34" i="20" s="1"/>
  <c r="F53" i="2"/>
  <c r="F79" i="6"/>
  <c r="G79" i="6" s="1"/>
  <c r="F47" i="5"/>
  <c r="G47" i="5" s="1"/>
  <c r="F96" i="6"/>
  <c r="G96" i="6" s="1"/>
  <c r="F107" i="10"/>
  <c r="G107" i="10" s="1"/>
  <c r="F62" i="23"/>
  <c r="G62" i="23" s="1"/>
  <c r="F496" i="2"/>
  <c r="F33" i="20"/>
  <c r="G33" i="20" s="1"/>
  <c r="F30" i="2"/>
  <c r="F489" i="2"/>
  <c r="F37" i="23"/>
  <c r="G37" i="23" s="1"/>
  <c r="F491" i="2"/>
  <c r="F75" i="23"/>
  <c r="G75" i="23" s="1"/>
  <c r="F97" i="11"/>
  <c r="G97" i="11" s="1"/>
  <c r="F111" i="2"/>
  <c r="F81" i="6"/>
  <c r="G81" i="6" s="1"/>
  <c r="F36" i="20"/>
  <c r="G36" i="20" s="1"/>
  <c r="F44" i="2"/>
  <c r="F179" i="2"/>
  <c r="F178" i="2"/>
  <c r="F42" i="2"/>
  <c r="F16" i="2"/>
  <c r="F58" i="2"/>
  <c r="F40" i="2"/>
  <c r="F174" i="2"/>
  <c r="F202" i="2"/>
  <c r="F201" i="2"/>
  <c r="F548" i="2"/>
  <c r="F559" i="2"/>
  <c r="F581" i="2"/>
  <c r="F579" i="2"/>
  <c r="F561" i="2"/>
  <c r="F216" i="2"/>
  <c r="F130" i="2"/>
  <c r="F129" i="2"/>
  <c r="F670" i="2"/>
  <c r="F669" i="2"/>
  <c r="F694" i="2"/>
  <c r="F154" i="2"/>
  <c r="F153" i="2"/>
  <c r="F149" i="2"/>
  <c r="F682" i="2" l="1"/>
  <c r="F73" i="10"/>
  <c r="G73" i="10" s="1"/>
  <c r="F38" i="17"/>
  <c r="G38" i="17" s="1"/>
  <c r="F215" i="2"/>
  <c r="G63" i="20"/>
  <c r="G104" i="38"/>
  <c r="F684" i="2"/>
  <c r="F59" i="10"/>
  <c r="G59" i="10" s="1"/>
  <c r="F681" i="2"/>
  <c r="F81" i="11"/>
  <c r="G81" i="11" s="1"/>
  <c r="F15" i="23"/>
  <c r="G15" i="23" s="1"/>
  <c r="F512" i="2"/>
  <c r="F76" i="23"/>
  <c r="G76" i="23" s="1"/>
  <c r="G119" i="38" s="1"/>
  <c r="F511" i="2"/>
  <c r="G50" i="38"/>
  <c r="F686" i="2"/>
  <c r="F49" i="10"/>
  <c r="G49" i="10" s="1"/>
  <c r="F41" i="2"/>
  <c r="F35" i="20"/>
  <c r="G35" i="20" s="1"/>
  <c r="G101" i="38" s="1"/>
  <c r="G16" i="38"/>
  <c r="F741" i="2"/>
  <c r="L10" i="26"/>
  <c r="G22" i="38"/>
  <c r="F11" i="23"/>
  <c r="G11" i="23" s="1"/>
  <c r="F506" i="2"/>
  <c r="F36" i="23"/>
  <c r="G36" i="23" s="1"/>
  <c r="F20" i="23"/>
  <c r="G20" i="23" s="1"/>
  <c r="F498" i="2"/>
  <c r="F509" i="2"/>
  <c r="F12" i="23"/>
  <c r="G12" i="23" s="1"/>
  <c r="L8" i="27"/>
  <c r="F841" i="2"/>
  <c r="F99" i="6"/>
  <c r="G99" i="6" s="1"/>
  <c r="F107" i="11"/>
  <c r="G107" i="11" s="1"/>
  <c r="F51" i="11"/>
  <c r="G51" i="11" s="1"/>
  <c r="F147" i="2"/>
  <c r="F40" i="11"/>
  <c r="G40" i="11" s="1"/>
  <c r="F35" i="23"/>
  <c r="G35" i="23" s="1"/>
  <c r="F507" i="2"/>
  <c r="G99" i="38"/>
  <c r="G6" i="20"/>
  <c r="F55" i="23"/>
  <c r="G55" i="23" s="1"/>
  <c r="F499" i="2"/>
  <c r="F203" i="2"/>
  <c r="F25" i="17"/>
  <c r="G25" i="17" s="1"/>
  <c r="F173" i="2"/>
  <c r="F39" i="17"/>
  <c r="G39" i="17" s="1"/>
  <c r="F742" i="2"/>
  <c r="L11" i="26"/>
  <c r="F128" i="29" l="1"/>
  <c r="I227" i="1"/>
  <c r="G56" i="38"/>
  <c r="G46" i="38"/>
  <c r="G53" i="38"/>
  <c r="G45" i="38"/>
  <c r="S39" i="26"/>
  <c r="W39" i="26" s="1"/>
  <c r="S24" i="26"/>
  <c r="W24" i="26" s="1"/>
  <c r="S36" i="26"/>
  <c r="W36" i="26" s="1"/>
  <c r="S42" i="26"/>
  <c r="W42" i="26" s="1"/>
  <c r="S31" i="26"/>
  <c r="W31" i="26" s="1"/>
  <c r="S26" i="26"/>
  <c r="W26" i="26" s="1"/>
  <c r="S32" i="26"/>
  <c r="W32" i="26" s="1"/>
  <c r="S27" i="26"/>
  <c r="W27" i="26" s="1"/>
  <c r="S46" i="26"/>
  <c r="S37" i="26"/>
  <c r="W37" i="26" s="1"/>
  <c r="S33" i="26"/>
  <c r="W33" i="26" s="1"/>
  <c r="S30" i="26"/>
  <c r="W30" i="26" s="1"/>
  <c r="S41" i="26"/>
  <c r="W41" i="26" s="1"/>
  <c r="S38" i="26"/>
  <c r="W38" i="26" s="1"/>
  <c r="S47" i="26"/>
  <c r="W47" i="26" s="1"/>
  <c r="S45" i="26"/>
  <c r="W45" i="26" s="1"/>
  <c r="S43" i="26"/>
  <c r="W43" i="26" s="1"/>
  <c r="S34" i="26"/>
  <c r="W34" i="26" s="1"/>
  <c r="S29" i="26"/>
  <c r="W29" i="26" s="1"/>
  <c r="S25" i="26"/>
  <c r="W25" i="26" s="1"/>
  <c r="S44" i="26"/>
  <c r="W44" i="26" s="1"/>
  <c r="S35" i="26"/>
  <c r="W35" i="26" s="1"/>
  <c r="S40" i="26"/>
  <c r="W40" i="26" s="1"/>
  <c r="S28" i="26"/>
  <c r="W28" i="26" s="1"/>
  <c r="T46" i="26"/>
  <c r="T38" i="26"/>
  <c r="Z38" i="26" s="1"/>
  <c r="AA38" i="26" s="1"/>
  <c r="S22" i="26"/>
  <c r="T20" i="26"/>
  <c r="T29" i="26"/>
  <c r="S15" i="26"/>
  <c r="T47" i="26"/>
  <c r="T27" i="26"/>
  <c r="T28" i="26"/>
  <c r="T23" i="26"/>
  <c r="S23" i="26"/>
  <c r="W23" i="26" s="1"/>
  <c r="S17" i="26"/>
  <c r="T21" i="26"/>
  <c r="T30" i="26"/>
  <c r="S18" i="26"/>
  <c r="T16" i="26"/>
  <c r="T15" i="26"/>
  <c r="T33" i="26"/>
  <c r="T37" i="26"/>
  <c r="T22" i="26"/>
  <c r="T35" i="26"/>
  <c r="T24" i="26"/>
  <c r="T25" i="26"/>
  <c r="T32" i="26"/>
  <c r="T19" i="26"/>
  <c r="T42" i="26"/>
  <c r="S20" i="26"/>
  <c r="T41" i="26"/>
  <c r="Z41" i="26" s="1"/>
  <c r="AA41" i="26" s="1"/>
  <c r="T36" i="26"/>
  <c r="T18" i="26"/>
  <c r="T34" i="26"/>
  <c r="S21" i="26"/>
  <c r="T44" i="26"/>
  <c r="Z44" i="26" s="1"/>
  <c r="AA44" i="26" s="1"/>
  <c r="T45" i="26"/>
  <c r="T40" i="26"/>
  <c r="T17" i="26"/>
  <c r="S16" i="26"/>
  <c r="T43" i="26"/>
  <c r="T39" i="26"/>
  <c r="T31" i="26"/>
  <c r="T26" i="26"/>
  <c r="S19" i="26"/>
  <c r="F104" i="38"/>
  <c r="I173" i="1"/>
  <c r="F104" i="29"/>
  <c r="G54" i="38"/>
  <c r="F56" i="23"/>
  <c r="G56" i="23" s="1"/>
  <c r="F517" i="2"/>
  <c r="F38" i="23"/>
  <c r="G38" i="23" s="1"/>
  <c r="G117" i="38" s="1"/>
  <c r="G58" i="38"/>
  <c r="F99" i="29"/>
  <c r="I168" i="1"/>
  <c r="F99" i="38"/>
  <c r="G89" i="38"/>
  <c r="G90" i="38"/>
  <c r="T12" i="26"/>
  <c r="T11" i="26"/>
  <c r="S6" i="26"/>
  <c r="S9" i="26"/>
  <c r="S11" i="26"/>
  <c r="S12" i="26"/>
  <c r="T14" i="26"/>
  <c r="T6" i="26"/>
  <c r="T13" i="26"/>
  <c r="T9" i="26"/>
  <c r="T7" i="26"/>
  <c r="S8" i="26"/>
  <c r="T10" i="26"/>
  <c r="T8" i="26"/>
  <c r="S13" i="26"/>
  <c r="S14" i="26"/>
  <c r="S7" i="26"/>
  <c r="S10" i="26"/>
  <c r="G47" i="38"/>
  <c r="Z36" i="26" l="1"/>
  <c r="AA36" i="26" s="1"/>
  <c r="G144" i="29" s="1"/>
  <c r="Z45" i="26"/>
  <c r="AA45" i="26" s="1"/>
  <c r="G153" i="29" s="1"/>
  <c r="Z34" i="26"/>
  <c r="AA34" i="26" s="1"/>
  <c r="G142" i="29" s="1"/>
  <c r="Z47" i="26"/>
  <c r="AA47" i="26" s="1"/>
  <c r="I45" i="26" s="1"/>
  <c r="Z39" i="26"/>
  <c r="AA39" i="26" s="1"/>
  <c r="G244" i="1" s="1"/>
  <c r="Z23" i="26"/>
  <c r="AA23" i="26" s="1"/>
  <c r="E152" i="29" s="1"/>
  <c r="Z26" i="26"/>
  <c r="AA26" i="26" s="1"/>
  <c r="E155" i="29" s="1"/>
  <c r="Z31" i="26"/>
  <c r="AA31" i="26" s="1"/>
  <c r="I29" i="26" s="1"/>
  <c r="Z32" i="26"/>
  <c r="AA32" i="26" s="1"/>
  <c r="I30" i="26" s="1"/>
  <c r="Z27" i="26"/>
  <c r="AA27" i="26" s="1"/>
  <c r="G135" i="29" s="1"/>
  <c r="Z25" i="26"/>
  <c r="AA25" i="26" s="1"/>
  <c r="D251" i="1" s="1"/>
  <c r="Z24" i="26"/>
  <c r="AA24" i="26" s="1"/>
  <c r="D250" i="1" s="1"/>
  <c r="Z42" i="26"/>
  <c r="AA42" i="26" s="1"/>
  <c r="G247" i="1" s="1"/>
  <c r="Z40" i="26"/>
  <c r="AA40" i="26" s="1"/>
  <c r="G148" i="29" s="1"/>
  <c r="W17" i="26"/>
  <c r="Z17" i="26" s="1"/>
  <c r="AA17" i="26" s="1"/>
  <c r="F518" i="2"/>
  <c r="F58" i="23"/>
  <c r="G58" i="23" s="1"/>
  <c r="G118" i="38" s="1"/>
  <c r="I43" i="26"/>
  <c r="G249" i="1"/>
  <c r="G152" i="29"/>
  <c r="I42" i="26"/>
  <c r="Z35" i="26"/>
  <c r="AA35" i="26" s="1"/>
  <c r="Z28" i="26"/>
  <c r="AA28" i="26" s="1"/>
  <c r="W46" i="26"/>
  <c r="Z46" i="26" s="1"/>
  <c r="AA46" i="26" s="1"/>
  <c r="W21" i="26"/>
  <c r="Z21" i="26" s="1"/>
  <c r="AA21" i="26" s="1"/>
  <c r="W8" i="26"/>
  <c r="Z8" i="26" s="1"/>
  <c r="AA8" i="26" s="1"/>
  <c r="Z37" i="26"/>
  <c r="AA37" i="26" s="1"/>
  <c r="G252" i="1"/>
  <c r="W12" i="26"/>
  <c r="Z12" i="26" s="1"/>
  <c r="AA12" i="26" s="1"/>
  <c r="W11" i="26"/>
  <c r="Z11" i="26" s="1"/>
  <c r="AA11" i="26" s="1"/>
  <c r="W14" i="26"/>
  <c r="Z14" i="26" s="1"/>
  <c r="AA14" i="26" s="1"/>
  <c r="W9" i="26"/>
  <c r="Z9" i="26" s="1"/>
  <c r="AA9" i="26" s="1"/>
  <c r="W19" i="26"/>
  <c r="Z19" i="26" s="1"/>
  <c r="AA19" i="26" s="1"/>
  <c r="Z33" i="26"/>
  <c r="AA33" i="26" s="1"/>
  <c r="W15" i="26"/>
  <c r="Z15" i="26" s="1"/>
  <c r="AA15" i="26" s="1"/>
  <c r="W7" i="26"/>
  <c r="Z7" i="26" s="1"/>
  <c r="AA7" i="26" s="1"/>
  <c r="W13" i="26"/>
  <c r="Z13" i="26" s="1"/>
  <c r="AA13" i="26" s="1"/>
  <c r="W6" i="26"/>
  <c r="Z6" i="26" s="1"/>
  <c r="AA6" i="26" s="1"/>
  <c r="I34" i="26"/>
  <c r="G241" i="1"/>
  <c r="Z29" i="26"/>
  <c r="AA29" i="26" s="1"/>
  <c r="W10" i="26"/>
  <c r="Z10" i="26" s="1"/>
  <c r="AA10" i="26" s="1"/>
  <c r="I39" i="26"/>
  <c r="G149" i="29"/>
  <c r="G246" i="1"/>
  <c r="W20" i="26"/>
  <c r="Z20" i="26" s="1"/>
  <c r="AA20" i="26" s="1"/>
  <c r="W18" i="26"/>
  <c r="Z18" i="26" s="1"/>
  <c r="AA18" i="26" s="1"/>
  <c r="W22" i="26"/>
  <c r="Z22" i="26" s="1"/>
  <c r="AA22" i="26" s="1"/>
  <c r="Z43" i="26"/>
  <c r="AA43" i="26" s="1"/>
  <c r="Z30" i="26"/>
  <c r="AA30" i="26" s="1"/>
  <c r="G146" i="29"/>
  <c r="I36" i="26"/>
  <c r="G243" i="1"/>
  <c r="W16" i="26"/>
  <c r="Z16" i="26" s="1"/>
  <c r="AA16" i="26" s="1"/>
  <c r="F520" i="2"/>
  <c r="D252" i="1" l="1"/>
  <c r="I37" i="26"/>
  <c r="G250" i="1"/>
  <c r="G147" i="29"/>
  <c r="E45" i="26"/>
  <c r="G155" i="29"/>
  <c r="G139" i="29"/>
  <c r="G236" i="1"/>
  <c r="G239" i="1"/>
  <c r="I32" i="26"/>
  <c r="D249" i="1"/>
  <c r="E42" i="26"/>
  <c r="E43" i="26"/>
  <c r="G237" i="1"/>
  <c r="E153" i="29"/>
  <c r="G140" i="29"/>
  <c r="E44" i="26"/>
  <c r="G232" i="1"/>
  <c r="I25" i="26"/>
  <c r="I40" i="26"/>
  <c r="G150" i="29"/>
  <c r="E154" i="29"/>
  <c r="I38" i="26"/>
  <c r="G245" i="1"/>
  <c r="D237" i="1"/>
  <c r="E140" i="29"/>
  <c r="E30" i="26"/>
  <c r="E29" i="26"/>
  <c r="D236" i="1"/>
  <c r="E139" i="29"/>
  <c r="E34" i="26"/>
  <c r="E144" i="29"/>
  <c r="D241" i="1"/>
  <c r="E28" i="26"/>
  <c r="D235" i="1"/>
  <c r="E138" i="29"/>
  <c r="E39" i="26"/>
  <c r="D246" i="1"/>
  <c r="E149" i="29"/>
  <c r="E136" i="29"/>
  <c r="D233" i="1"/>
  <c r="E26" i="26"/>
  <c r="G234" i="1"/>
  <c r="I27" i="26"/>
  <c r="G137" i="29"/>
  <c r="E31" i="26"/>
  <c r="D238" i="1"/>
  <c r="E141" i="29"/>
  <c r="I28" i="26"/>
  <c r="G235" i="1"/>
  <c r="G138" i="29"/>
  <c r="I35" i="26"/>
  <c r="G242" i="1"/>
  <c r="G145" i="29"/>
  <c r="G154" i="29"/>
  <c r="G251" i="1"/>
  <c r="I44" i="26"/>
  <c r="E36" i="26"/>
  <c r="D243" i="1"/>
  <c r="E146" i="29"/>
  <c r="I41" i="26"/>
  <c r="G151" i="29"/>
  <c r="G248" i="1"/>
  <c r="F519" i="2"/>
  <c r="F16" i="23"/>
  <c r="G16" i="23" s="1"/>
  <c r="E41" i="26"/>
  <c r="E151" i="29"/>
  <c r="D248" i="1"/>
  <c r="E25" i="26"/>
  <c r="D232" i="1"/>
  <c r="E135" i="29"/>
  <c r="I26" i="26"/>
  <c r="G233" i="1"/>
  <c r="G136" i="29"/>
  <c r="D240" i="1"/>
  <c r="E33" i="26"/>
  <c r="E143" i="29"/>
  <c r="I33" i="26"/>
  <c r="G143" i="29"/>
  <c r="G240" i="1"/>
  <c r="E150" i="29"/>
  <c r="D247" i="1"/>
  <c r="E40" i="26"/>
  <c r="E35" i="26"/>
  <c r="E145" i="29"/>
  <c r="D242" i="1"/>
  <c r="E37" i="26"/>
  <c r="D244" i="1"/>
  <c r="E147" i="29"/>
  <c r="E142" i="29"/>
  <c r="E32" i="26"/>
  <c r="D239" i="1"/>
  <c r="E27" i="26"/>
  <c r="E137" i="29"/>
  <c r="D234" i="1"/>
  <c r="I31" i="26"/>
  <c r="G238" i="1"/>
  <c r="G141" i="29"/>
  <c r="E38" i="26"/>
  <c r="E148" i="29"/>
  <c r="D245" i="1"/>
  <c r="G116" i="38" l="1"/>
  <c r="F797" i="2" l="1"/>
  <c r="F773" i="2"/>
  <c r="F816" i="2" l="1"/>
  <c r="F32" i="25"/>
  <c r="G32" i="25" s="1"/>
  <c r="F50" i="25"/>
  <c r="G50" i="25" s="1"/>
  <c r="F33" i="25"/>
  <c r="G33" i="25" s="1"/>
  <c r="F73" i="3"/>
  <c r="G73" i="3" s="1"/>
  <c r="F51" i="25"/>
  <c r="G51" i="25" s="1"/>
  <c r="F818" i="2"/>
  <c r="F812" i="2"/>
  <c r="F832" i="2"/>
  <c r="F96" i="2"/>
  <c r="F95" i="2"/>
  <c r="F546" i="2"/>
  <c r="F94" i="2"/>
  <c r="F545" i="2"/>
  <c r="F47" i="25" l="1"/>
  <c r="G47" i="25" s="1"/>
  <c r="F60" i="25"/>
  <c r="G60" i="25" s="1"/>
  <c r="F45" i="3"/>
  <c r="G45" i="3" s="1"/>
  <c r="F29" i="25"/>
  <c r="G29" i="25" s="1"/>
  <c r="F791" i="2"/>
  <c r="F34" i="12"/>
  <c r="G34" i="12" s="1"/>
  <c r="F58" i="18"/>
  <c r="G58" i="18" s="1"/>
  <c r="F31" i="25"/>
  <c r="G31" i="25" s="1"/>
  <c r="F61" i="25"/>
  <c r="G61" i="25" s="1"/>
  <c r="F17" i="15"/>
  <c r="G17" i="15" s="1"/>
  <c r="F17" i="16"/>
  <c r="G17" i="16" s="1"/>
  <c r="F63" i="3"/>
  <c r="G63" i="3" s="1"/>
  <c r="F49" i="25"/>
  <c r="G49" i="25" s="1"/>
  <c r="F56" i="11"/>
  <c r="G56" i="11" s="1"/>
  <c r="F78" i="16"/>
  <c r="G78" i="16" s="1"/>
  <c r="F36" i="3"/>
  <c r="G36" i="3" s="1"/>
  <c r="F70" i="18"/>
  <c r="G70" i="18" s="1"/>
  <c r="F15" i="18"/>
  <c r="G15" i="18" s="1"/>
  <c r="F68" i="11"/>
  <c r="G68" i="11" s="1"/>
  <c r="F45" i="11"/>
  <c r="G45" i="11" s="1"/>
  <c r="F54" i="3"/>
  <c r="G54" i="3" s="1"/>
  <c r="F31" i="15"/>
  <c r="G31" i="15" s="1"/>
  <c r="F123" i="15"/>
  <c r="G123" i="15" s="1"/>
  <c r="F48" i="15"/>
  <c r="G48" i="15" s="1"/>
  <c r="F76" i="20"/>
  <c r="G76" i="20" s="1"/>
  <c r="F55" i="12"/>
  <c r="G55" i="12" s="1"/>
  <c r="F59" i="16"/>
  <c r="G59" i="16" s="1"/>
  <c r="F113" i="15"/>
  <c r="G113" i="15" s="1"/>
  <c r="F74" i="15"/>
  <c r="G74" i="15" s="1"/>
  <c r="F81" i="18"/>
  <c r="G81" i="18" s="1"/>
  <c r="F100" i="15"/>
  <c r="G100" i="15" s="1"/>
  <c r="F32" i="17"/>
  <c r="G32" i="17" s="1"/>
  <c r="F135" i="15"/>
  <c r="G135" i="15" s="1"/>
  <c r="F48" i="16"/>
  <c r="G48" i="16" s="1"/>
  <c r="F26" i="18"/>
  <c r="G26" i="18" s="1"/>
  <c r="F44" i="12"/>
  <c r="G44" i="12" s="1"/>
  <c r="F48" i="17"/>
  <c r="G48" i="17" s="1"/>
  <c r="F16" i="14"/>
  <c r="G16" i="14" s="1"/>
  <c r="F18" i="12"/>
  <c r="G18" i="12" s="1"/>
  <c r="F34" i="11"/>
  <c r="G34" i="11" s="1"/>
  <c r="F112" i="11"/>
  <c r="G112" i="11" s="1"/>
  <c r="F737" i="2"/>
  <c r="F16" i="25"/>
  <c r="G16" i="25" s="1"/>
  <c r="F18" i="11"/>
  <c r="G18" i="11" s="1"/>
  <c r="F33" i="16"/>
  <c r="G33" i="16" s="1"/>
  <c r="F49" i="18"/>
  <c r="G49" i="18" s="1"/>
  <c r="F17" i="17"/>
  <c r="G17" i="17" s="1"/>
  <c r="F37" i="18"/>
  <c r="G37" i="18" s="1"/>
  <c r="F148" i="15"/>
  <c r="G148" i="15" s="1"/>
  <c r="F85" i="15"/>
  <c r="G85" i="15" s="1"/>
  <c r="F61" i="15"/>
  <c r="G61" i="15" s="1"/>
  <c r="F59" i="14"/>
  <c r="G59" i="14" s="1"/>
  <c r="F16" i="9"/>
  <c r="G16" i="9" s="1"/>
  <c r="F16" i="7"/>
  <c r="G16" i="7" s="1"/>
  <c r="F63" i="10"/>
  <c r="G63" i="10" s="1"/>
  <c r="F82" i="7"/>
  <c r="G82" i="7" s="1"/>
  <c r="F59" i="6"/>
  <c r="G59" i="6" s="1"/>
  <c r="I20" i="38" s="1"/>
  <c r="F104" i="6"/>
  <c r="G104" i="6" s="1"/>
  <c r="I23" i="38" s="1"/>
  <c r="F42" i="7"/>
  <c r="G42" i="7" s="1"/>
  <c r="F85" i="11"/>
  <c r="G85" i="11" s="1"/>
  <c r="F146" i="6"/>
  <c r="G146" i="6" s="1"/>
  <c r="I26" i="38" s="1"/>
  <c r="F41" i="5"/>
  <c r="G41" i="5" s="1"/>
  <c r="I15" i="38" s="1"/>
  <c r="F41" i="9"/>
  <c r="G41" i="9" s="1"/>
  <c r="F73" i="6"/>
  <c r="G73" i="6" s="1"/>
  <c r="I21" i="38" s="1"/>
  <c r="F95" i="7"/>
  <c r="G95" i="7" s="1"/>
  <c r="F111" i="10"/>
  <c r="G111" i="10" s="1"/>
  <c r="F67" i="12"/>
  <c r="G67" i="12" s="1"/>
  <c r="F96" i="20"/>
  <c r="G96" i="20" s="1"/>
  <c r="F88" i="10"/>
  <c r="G88" i="10" s="1"/>
  <c r="F77" i="10"/>
  <c r="G77" i="10" s="1"/>
  <c r="F13" i="13"/>
  <c r="G13" i="13" s="1"/>
  <c r="F77" i="12"/>
  <c r="G77" i="12" s="1"/>
  <c r="F17" i="8"/>
  <c r="G17" i="8" s="1"/>
  <c r="F25" i="13"/>
  <c r="G25" i="13" s="1"/>
  <c r="F48" i="14"/>
  <c r="G48" i="14" s="1"/>
  <c r="F132" i="6"/>
  <c r="G132" i="6" s="1"/>
  <c r="I25" i="38" s="1"/>
  <c r="F31" i="6"/>
  <c r="G31" i="6" s="1"/>
  <c r="I18" i="38" s="1"/>
  <c r="F56" i="7"/>
  <c r="G56" i="7" s="1"/>
  <c r="I30" i="38" s="1"/>
  <c r="F786" i="2"/>
  <c r="F89" i="6"/>
  <c r="G89" i="6" s="1"/>
  <c r="F54" i="5"/>
  <c r="G54" i="5" s="1"/>
  <c r="F38" i="14"/>
  <c r="G38" i="14" s="1"/>
  <c r="F69" i="7"/>
  <c r="G69" i="7" s="1"/>
  <c r="F15" i="5"/>
  <c r="G15" i="5" s="1"/>
  <c r="F99" i="10"/>
  <c r="G99" i="10" s="1"/>
  <c r="F53" i="10"/>
  <c r="G53" i="10" s="1"/>
  <c r="F27" i="10"/>
  <c r="G27" i="10" s="1"/>
  <c r="F138" i="7"/>
  <c r="G138" i="7" s="1"/>
  <c r="I36" i="38" s="1"/>
  <c r="F45" i="6"/>
  <c r="G45" i="6" s="1"/>
  <c r="I19" i="38" s="1"/>
  <c r="F15" i="10"/>
  <c r="G15" i="10" s="1"/>
  <c r="F29" i="7"/>
  <c r="G29" i="7" s="1"/>
  <c r="F106" i="20"/>
  <c r="G106" i="20" s="1"/>
  <c r="F54" i="9"/>
  <c r="G54" i="9" s="1"/>
  <c r="F42" i="20"/>
  <c r="G42" i="20" s="1"/>
  <c r="F17" i="25"/>
  <c r="G17" i="25" s="1"/>
  <c r="F118" i="6"/>
  <c r="G118" i="6" s="1"/>
  <c r="I24" i="38" s="1"/>
  <c r="F122" i="7"/>
  <c r="G122" i="7" s="1"/>
  <c r="I35" i="38" s="1"/>
  <c r="F40" i="10"/>
  <c r="G40" i="10" s="1"/>
  <c r="F108" i="7"/>
  <c r="G108" i="7" s="1"/>
  <c r="F28" i="9"/>
  <c r="G28" i="9" s="1"/>
  <c r="F28" i="5"/>
  <c r="G28" i="5" s="1"/>
  <c r="I14" i="38" s="1"/>
  <c r="F101" i="11"/>
  <c r="G101" i="11" s="1"/>
  <c r="I57" i="38" s="1"/>
  <c r="F26" i="14"/>
  <c r="G26" i="14" s="1"/>
  <c r="F53" i="20"/>
  <c r="G53" i="20" s="1"/>
  <c r="F17" i="6"/>
  <c r="G17" i="6" s="1"/>
  <c r="I17" i="38" s="1"/>
  <c r="F117" i="20"/>
  <c r="G117" i="20" s="1"/>
  <c r="F35" i="21"/>
  <c r="G35" i="21" s="1"/>
  <c r="I111" i="38" s="1"/>
  <c r="F30" i="25"/>
  <c r="G30" i="25" s="1"/>
  <c r="F24" i="23"/>
  <c r="G24" i="23" s="1"/>
  <c r="F51" i="21"/>
  <c r="G51" i="21" s="1"/>
  <c r="F19" i="22"/>
  <c r="G19" i="22" s="1"/>
  <c r="I113" i="38" s="1"/>
  <c r="F67" i="23"/>
  <c r="G67" i="23" s="1"/>
  <c r="F81" i="23"/>
  <c r="G81" i="23" s="1"/>
  <c r="F810" i="2"/>
  <c r="F33" i="22"/>
  <c r="G33" i="22" s="1"/>
  <c r="I114" i="38" s="1"/>
  <c r="F72" i="3"/>
  <c r="G72" i="3" s="1"/>
  <c r="F15" i="24"/>
  <c r="G15" i="24" s="1"/>
  <c r="F20" i="21"/>
  <c r="G20" i="21" s="1"/>
  <c r="I110" i="38" s="1"/>
  <c r="F44" i="23"/>
  <c r="G44" i="23" s="1"/>
  <c r="F48" i="25"/>
  <c r="G48" i="25" s="1"/>
  <c r="G6" i="5" l="1"/>
  <c r="I13" i="38"/>
  <c r="I64" i="38"/>
  <c r="G70" i="12"/>
  <c r="I56" i="38"/>
  <c r="G71" i="11"/>
  <c r="I93" i="38"/>
  <c r="G29" i="18"/>
  <c r="I61" i="38"/>
  <c r="G37" i="12"/>
  <c r="I74" i="38"/>
  <c r="G34" i="15"/>
  <c r="G57" i="3"/>
  <c r="I11" i="38"/>
  <c r="I117" i="38"/>
  <c r="G29" i="23"/>
  <c r="G59" i="7"/>
  <c r="I31" i="38"/>
  <c r="I65" i="38"/>
  <c r="G6" i="13"/>
  <c r="I29" i="38"/>
  <c r="G32" i="7"/>
  <c r="I88" i="38"/>
  <c r="G6" i="17"/>
  <c r="G18" i="18"/>
  <c r="I92" i="38"/>
  <c r="G116" i="15"/>
  <c r="I80" i="38"/>
  <c r="I83" i="38"/>
  <c r="G6" i="16"/>
  <c r="G109" i="20"/>
  <c r="I109" i="38"/>
  <c r="I101" i="38"/>
  <c r="G26" i="20"/>
  <c r="I69" i="38"/>
  <c r="G29" i="14"/>
  <c r="I47" i="38"/>
  <c r="G66" i="10"/>
  <c r="G40" i="18"/>
  <c r="I94" i="38"/>
  <c r="I86" i="38"/>
  <c r="G36" i="16"/>
  <c r="I73" i="38"/>
  <c r="G20" i="15"/>
  <c r="I72" i="38"/>
  <c r="G8" i="15"/>
  <c r="I115" i="38"/>
  <c r="G6" i="24"/>
  <c r="I41" i="38"/>
  <c r="G44" i="9"/>
  <c r="I16" i="38"/>
  <c r="G44" i="5"/>
  <c r="I48" i="38"/>
  <c r="G80" i="10"/>
  <c r="I84" i="38"/>
  <c r="G20" i="16"/>
  <c r="G126" i="15"/>
  <c r="I81" i="38"/>
  <c r="G48" i="3"/>
  <c r="I10" i="38"/>
  <c r="G66" i="3"/>
  <c r="I12" i="38"/>
  <c r="I102" i="38"/>
  <c r="G45" i="20"/>
  <c r="G99" i="20"/>
  <c r="I108" i="38"/>
  <c r="I22" i="38"/>
  <c r="G76" i="6"/>
  <c r="G87" i="20"/>
  <c r="I107" i="38"/>
  <c r="G72" i="7"/>
  <c r="I32" i="38"/>
  <c r="I51" i="38"/>
  <c r="G6" i="11"/>
  <c r="I89" i="38"/>
  <c r="G20" i="17"/>
  <c r="I53" i="38"/>
  <c r="G37" i="11"/>
  <c r="G19" i="14"/>
  <c r="I68" i="38"/>
  <c r="G19" i="7"/>
  <c r="I28" i="38"/>
  <c r="I63" i="38"/>
  <c r="G58" i="12"/>
  <c r="I46" i="38"/>
  <c r="G54" i="10"/>
  <c r="I120" i="38"/>
  <c r="I78" i="38"/>
  <c r="G90" i="15"/>
  <c r="G59" i="11"/>
  <c r="I55" i="38"/>
  <c r="G50" i="18"/>
  <c r="I95" i="38"/>
  <c r="I42" i="38"/>
  <c r="G6" i="10"/>
  <c r="I50" i="38"/>
  <c r="G102" i="10"/>
  <c r="I27" i="38"/>
  <c r="G6" i="7"/>
  <c r="G73" i="18"/>
  <c r="I97" i="38"/>
  <c r="I91" i="38"/>
  <c r="G6" i="18"/>
  <c r="I60" i="38"/>
  <c r="G21" i="12"/>
  <c r="I119" i="38"/>
  <c r="G72" i="23"/>
  <c r="I33" i="38"/>
  <c r="G85" i="7"/>
  <c r="I38" i="38"/>
  <c r="G6" i="9"/>
  <c r="I58" i="38"/>
  <c r="G104" i="11"/>
  <c r="I76" i="38"/>
  <c r="G66" i="15"/>
  <c r="G61" i="18"/>
  <c r="I96" i="38"/>
  <c r="I118" i="38"/>
  <c r="G49" i="23"/>
  <c r="I39" i="38"/>
  <c r="G19" i="9"/>
  <c r="I71" i="38"/>
  <c r="G51" i="14"/>
  <c r="G21" i="11"/>
  <c r="I52" i="38"/>
  <c r="G103" i="15"/>
  <c r="I79" i="38"/>
  <c r="I8" i="38"/>
  <c r="G30" i="3"/>
  <c r="I121" i="38"/>
  <c r="G20" i="25"/>
  <c r="G98" i="7"/>
  <c r="I34" i="38"/>
  <c r="I43" i="38"/>
  <c r="G18" i="10"/>
  <c r="G41" i="14"/>
  <c r="I70" i="38"/>
  <c r="I40" i="38"/>
  <c r="G31" i="9"/>
  <c r="G49" i="15"/>
  <c r="I75" i="38"/>
  <c r="I59" i="38"/>
  <c r="G6" i="12"/>
  <c r="I87" i="38"/>
  <c r="G50" i="16"/>
  <c r="G62" i="16"/>
  <c r="I85" i="38"/>
  <c r="G39" i="3"/>
  <c r="I9" i="38"/>
  <c r="G39" i="21"/>
  <c r="I112" i="38"/>
  <c r="G30" i="10"/>
  <c r="I44" i="38"/>
  <c r="I45" i="38"/>
  <c r="G43" i="10"/>
  <c r="I66" i="38"/>
  <c r="G16" i="13"/>
  <c r="G77" i="15"/>
  <c r="I77" i="38"/>
  <c r="I67" i="38"/>
  <c r="G6" i="14"/>
  <c r="I62" i="38"/>
  <c r="G47" i="12"/>
  <c r="I54" i="38"/>
  <c r="G48" i="11"/>
  <c r="I123" i="38"/>
  <c r="G53" i="25"/>
  <c r="I116" i="38"/>
  <c r="G8" i="23"/>
  <c r="I49" i="38"/>
  <c r="G91" i="10"/>
  <c r="G6" i="8"/>
  <c r="I37" i="38"/>
  <c r="I82" i="38"/>
  <c r="G138" i="15"/>
  <c r="I90" i="38"/>
  <c r="G35" i="17"/>
  <c r="I105" i="38"/>
  <c r="G71" i="20"/>
  <c r="I122" i="38"/>
  <c r="F115" i="29" l="1"/>
  <c r="I196" i="1"/>
  <c r="F115" i="38"/>
  <c r="I109" i="1"/>
  <c r="F69" i="38"/>
  <c r="F69" i="29"/>
  <c r="I145" i="1"/>
  <c r="F88" i="29"/>
  <c r="F88" i="38"/>
  <c r="F74" i="29"/>
  <c r="I119" i="1"/>
  <c r="F74" i="38"/>
  <c r="F32" i="38"/>
  <c r="I46" i="1"/>
  <c r="F32" i="29"/>
  <c r="I12" i="1"/>
  <c r="F10" i="29"/>
  <c r="F10" i="38"/>
  <c r="F72" i="38"/>
  <c r="I117" i="1"/>
  <c r="F72" i="29"/>
  <c r="F101" i="29"/>
  <c r="I170" i="1"/>
  <c r="F101" i="38"/>
  <c r="I43" i="1"/>
  <c r="F29" i="29"/>
  <c r="F29" i="38"/>
  <c r="F61" i="29"/>
  <c r="F61" i="38"/>
  <c r="I93" i="1"/>
  <c r="F42" i="38"/>
  <c r="F42" i="29"/>
  <c r="I66" i="1"/>
  <c r="F90" i="38"/>
  <c r="F90" i="29"/>
  <c r="I147" i="1"/>
  <c r="F28" i="38"/>
  <c r="I42" i="1"/>
  <c r="F28" i="29"/>
  <c r="F107" i="38"/>
  <c r="I176" i="1"/>
  <c r="F107" i="29"/>
  <c r="F81" i="29"/>
  <c r="F81" i="38"/>
  <c r="I132" i="1"/>
  <c r="F45" i="29"/>
  <c r="F45" i="38"/>
  <c r="I69" i="1"/>
  <c r="F95" i="29"/>
  <c r="I156" i="1"/>
  <c r="F95" i="38"/>
  <c r="I32" i="1"/>
  <c r="F22" i="38"/>
  <c r="F22" i="29"/>
  <c r="F84" i="38"/>
  <c r="I139" i="1"/>
  <c r="F84" i="29"/>
  <c r="I118" i="1"/>
  <c r="F73" i="38"/>
  <c r="F73" i="29"/>
  <c r="F65" i="38"/>
  <c r="I101" i="1"/>
  <c r="F65" i="29"/>
  <c r="F93" i="29"/>
  <c r="F93" i="38"/>
  <c r="I154" i="1"/>
  <c r="I214" i="1"/>
  <c r="F119" i="38"/>
  <c r="F119" i="29"/>
  <c r="F60" i="38"/>
  <c r="F60" i="29"/>
  <c r="I92" i="1"/>
  <c r="I60" i="1"/>
  <c r="F40" i="29"/>
  <c r="F40" i="38"/>
  <c r="F76" i="38"/>
  <c r="I124" i="1"/>
  <c r="F76" i="29"/>
  <c r="F91" i="29"/>
  <c r="I152" i="1"/>
  <c r="F91" i="38"/>
  <c r="I108" i="1"/>
  <c r="F68" i="29"/>
  <c r="F68" i="38"/>
  <c r="I178" i="1"/>
  <c r="F109" i="29"/>
  <c r="F109" i="38"/>
  <c r="F105" i="29"/>
  <c r="F105" i="38"/>
  <c r="I174" i="1"/>
  <c r="F112" i="38"/>
  <c r="F112" i="29"/>
  <c r="I185" i="1"/>
  <c r="F55" i="29"/>
  <c r="F55" i="38"/>
  <c r="I83" i="1"/>
  <c r="I81" i="1"/>
  <c r="F53" i="38"/>
  <c r="F53" i="29"/>
  <c r="F48" i="29"/>
  <c r="F48" i="38"/>
  <c r="I72" i="1"/>
  <c r="F86" i="29"/>
  <c r="F86" i="38"/>
  <c r="I141" i="1"/>
  <c r="I138" i="1"/>
  <c r="F83" i="38"/>
  <c r="F83" i="29"/>
  <c r="F56" i="29"/>
  <c r="F56" i="38"/>
  <c r="I84" i="1"/>
  <c r="F121" i="29"/>
  <c r="F121" i="38"/>
  <c r="I220" i="1"/>
  <c r="F54" i="29"/>
  <c r="I82" i="1"/>
  <c r="F54" i="38"/>
  <c r="F75" i="29"/>
  <c r="I120" i="1"/>
  <c r="F75" i="38"/>
  <c r="F58" i="29"/>
  <c r="F58" i="38"/>
  <c r="I86" i="1"/>
  <c r="I129" i="1"/>
  <c r="F78" i="29"/>
  <c r="F78" i="38"/>
  <c r="I177" i="1"/>
  <c r="F108" i="29"/>
  <c r="F108" i="38"/>
  <c r="F31" i="29"/>
  <c r="F31" i="38"/>
  <c r="I45" i="1"/>
  <c r="F63" i="29"/>
  <c r="F63" i="38"/>
  <c r="I95" i="1"/>
  <c r="F62" i="38"/>
  <c r="I94" i="1"/>
  <c r="F62" i="29"/>
  <c r="F9" i="38"/>
  <c r="F9" i="29"/>
  <c r="I11" i="1"/>
  <c r="F70" i="38"/>
  <c r="F70" i="29"/>
  <c r="I110" i="1"/>
  <c r="F52" i="38"/>
  <c r="I80" i="1"/>
  <c r="F52" i="29"/>
  <c r="F97" i="38"/>
  <c r="I158" i="1"/>
  <c r="F97" i="29"/>
  <c r="F89" i="38"/>
  <c r="I146" i="1"/>
  <c r="F89" i="29"/>
  <c r="I171" i="1"/>
  <c r="F102" i="38"/>
  <c r="F102" i="29"/>
  <c r="I22" i="1"/>
  <c r="F16" i="29"/>
  <c r="F16" i="38"/>
  <c r="F117" i="29"/>
  <c r="I206" i="1"/>
  <c r="F117" i="38"/>
  <c r="I96" i="1"/>
  <c r="F64" i="38"/>
  <c r="F64" i="29"/>
  <c r="F118" i="29"/>
  <c r="F118" i="38"/>
  <c r="I210" i="1"/>
  <c r="F49" i="29"/>
  <c r="F49" i="38"/>
  <c r="I73" i="1"/>
  <c r="I67" i="1"/>
  <c r="F43" i="38"/>
  <c r="F43" i="29"/>
  <c r="F71" i="29"/>
  <c r="F71" i="38"/>
  <c r="I111" i="1"/>
  <c r="F38" i="29"/>
  <c r="F38" i="38"/>
  <c r="I58" i="1"/>
  <c r="I41" i="1"/>
  <c r="F27" i="29"/>
  <c r="F27" i="38"/>
  <c r="F94" i="38"/>
  <c r="F94" i="29"/>
  <c r="I155" i="1"/>
  <c r="I131" i="1"/>
  <c r="F80" i="38"/>
  <c r="F80" i="29"/>
  <c r="I48" i="1"/>
  <c r="F34" i="38"/>
  <c r="F34" i="29"/>
  <c r="F123" i="38"/>
  <c r="I222" i="1"/>
  <c r="F123" i="29"/>
  <c r="I10" i="1"/>
  <c r="F8" i="38"/>
  <c r="F8" i="29"/>
  <c r="I157" i="1"/>
  <c r="F96" i="29"/>
  <c r="F96" i="38"/>
  <c r="I130" i="1"/>
  <c r="F79" i="38"/>
  <c r="F79" i="29"/>
  <c r="F37" i="29"/>
  <c r="I53" i="1"/>
  <c r="F37" i="38"/>
  <c r="F77" i="38"/>
  <c r="I125" i="1"/>
  <c r="F77" i="29"/>
  <c r="F85" i="38"/>
  <c r="F85" i="29"/>
  <c r="I140" i="1"/>
  <c r="F46" i="38"/>
  <c r="I70" i="1"/>
  <c r="F46" i="29"/>
  <c r="F51" i="38"/>
  <c r="F51" i="29"/>
  <c r="I79" i="1"/>
  <c r="F41" i="29"/>
  <c r="I61" i="1"/>
  <c r="F41" i="38"/>
  <c r="F47" i="29"/>
  <c r="F47" i="38"/>
  <c r="I71" i="1"/>
  <c r="I91" i="1"/>
  <c r="F59" i="29"/>
  <c r="F59" i="38"/>
  <c r="F44" i="29"/>
  <c r="I68" i="1"/>
  <c r="F44" i="38"/>
  <c r="I133" i="1"/>
  <c r="F82" i="38"/>
  <c r="F82" i="29"/>
  <c r="F67" i="29"/>
  <c r="I107" i="1"/>
  <c r="F67" i="38"/>
  <c r="F116" i="38"/>
  <c r="I202" i="1"/>
  <c r="F116" i="29"/>
  <c r="F66" i="29"/>
  <c r="I102" i="1"/>
  <c r="F66" i="38"/>
  <c r="F87" i="29"/>
  <c r="I142" i="1"/>
  <c r="F87" i="38"/>
  <c r="F39" i="29"/>
  <c r="F39" i="38"/>
  <c r="I59" i="1"/>
  <c r="F33" i="38"/>
  <c r="F33" i="29"/>
  <c r="I47" i="1"/>
  <c r="I74" i="1"/>
  <c r="F50" i="29"/>
  <c r="F50" i="38"/>
  <c r="I14" i="1"/>
  <c r="F12" i="38"/>
  <c r="F12" i="29"/>
  <c r="F92" i="29"/>
  <c r="I153" i="1"/>
  <c r="F92" i="38"/>
  <c r="F11" i="29"/>
  <c r="F11" i="38"/>
  <c r="I13" i="1"/>
  <c r="F13" i="38"/>
  <c r="F13" i="29"/>
  <c r="I19" i="1"/>
  <c r="F47" i="2" l="1"/>
  <c r="F48" i="2" l="1"/>
  <c r="F124" i="6"/>
  <c r="G124" i="6" s="1"/>
  <c r="F12" i="2"/>
  <c r="F9" i="6"/>
  <c r="G9" i="6" s="1"/>
  <c r="F138" i="6"/>
  <c r="G138" i="6" s="1"/>
  <c r="F110" i="6"/>
  <c r="G110" i="6" s="1"/>
  <c r="F20" i="20"/>
  <c r="G20" i="20" s="1"/>
  <c r="F21" i="5"/>
  <c r="G21" i="5" s="1"/>
  <c r="F31" i="21"/>
  <c r="G31" i="21" s="1"/>
  <c r="F42" i="25"/>
  <c r="G42" i="25" s="1"/>
  <c r="F65" i="6"/>
  <c r="G65" i="6" s="1"/>
  <c r="F9" i="25"/>
  <c r="G9" i="25" s="1"/>
  <c r="F15" i="22"/>
  <c r="G15" i="22" s="1"/>
  <c r="F34" i="5"/>
  <c r="G34" i="5" s="1"/>
  <c r="F37" i="6"/>
  <c r="G37" i="6" s="1"/>
  <c r="F132" i="7"/>
  <c r="G132" i="7" s="1"/>
  <c r="F92" i="11"/>
  <c r="G92" i="11" s="1"/>
  <c r="F116" i="7"/>
  <c r="G116" i="7" s="1"/>
  <c r="F48" i="7"/>
  <c r="G48" i="7" s="1"/>
  <c r="F23" i="6"/>
  <c r="G23" i="6" s="1"/>
  <c r="F16" i="21"/>
  <c r="G16" i="21" s="1"/>
  <c r="F95" i="6"/>
  <c r="G95" i="6" s="1"/>
  <c r="F51" i="6"/>
  <c r="G51" i="6" s="1"/>
  <c r="F29" i="22"/>
  <c r="G29" i="22" s="1"/>
  <c r="F17" i="2"/>
  <c r="F18" i="2"/>
  <c r="F10" i="2"/>
  <c r="F9" i="2"/>
  <c r="F13" i="2"/>
  <c r="F8" i="2"/>
  <c r="F11" i="2"/>
  <c r="F19" i="2"/>
  <c r="F45" i="2"/>
  <c r="F46" i="2"/>
  <c r="G114" i="38" l="1"/>
  <c r="G22" i="22"/>
  <c r="G120" i="38"/>
  <c r="G6" i="25"/>
  <c r="G20" i="38"/>
  <c r="G48" i="6"/>
  <c r="G21" i="38"/>
  <c r="G62" i="6"/>
  <c r="G23" i="38"/>
  <c r="G92" i="6"/>
  <c r="G122" i="38"/>
  <c r="G36" i="25"/>
  <c r="G110" i="38"/>
  <c r="G6" i="21"/>
  <c r="G111" i="38"/>
  <c r="G23" i="21"/>
  <c r="G18" i="38"/>
  <c r="G20" i="6"/>
  <c r="G14" i="38"/>
  <c r="G18" i="5"/>
  <c r="G30" i="38"/>
  <c r="G45" i="7"/>
  <c r="G16" i="20"/>
  <c r="G100" i="38"/>
  <c r="G35" i="38"/>
  <c r="G111" i="7"/>
  <c r="G24" i="38"/>
  <c r="G107" i="6"/>
  <c r="G113" i="38"/>
  <c r="G6" i="22"/>
  <c r="F7" i="2"/>
  <c r="G57" i="38"/>
  <c r="G88" i="11"/>
  <c r="G26" i="38"/>
  <c r="G135" i="6"/>
  <c r="G36" i="38"/>
  <c r="G125" i="7"/>
  <c r="G17" i="38"/>
  <c r="G6" i="6"/>
  <c r="G19" i="38"/>
  <c r="G34" i="6"/>
  <c r="F6" i="2"/>
  <c r="G15" i="38"/>
  <c r="G31" i="5"/>
  <c r="G25" i="38"/>
  <c r="G121" i="6"/>
  <c r="I35" i="1" l="1"/>
  <c r="F25" i="38"/>
  <c r="F25" i="29"/>
  <c r="F100" i="38"/>
  <c r="I169" i="1"/>
  <c r="F100" i="29"/>
  <c r="I33" i="1"/>
  <c r="F23" i="29"/>
  <c r="F23" i="38"/>
  <c r="F57" i="29"/>
  <c r="I85" i="1"/>
  <c r="F57" i="38"/>
  <c r="I30" i="1"/>
  <c r="F20" i="38"/>
  <c r="F20" i="29"/>
  <c r="F24" i="38"/>
  <c r="F24" i="29"/>
  <c r="I34" i="1"/>
  <c r="F120" i="29"/>
  <c r="F120" i="38"/>
  <c r="I219" i="1"/>
  <c r="F26" i="29"/>
  <c r="I36" i="1"/>
  <c r="F26" i="38"/>
  <c r="F15" i="29"/>
  <c r="F15" i="38"/>
  <c r="I21" i="1"/>
  <c r="I44" i="1"/>
  <c r="F30" i="29"/>
  <c r="F30" i="38"/>
  <c r="I20" i="1"/>
  <c r="F14" i="38"/>
  <c r="F14" i="29"/>
  <c r="F18" i="38"/>
  <c r="F18" i="29"/>
  <c r="I28" i="1"/>
  <c r="I31" i="1"/>
  <c r="F21" i="29"/>
  <c r="F21" i="38"/>
  <c r="F113" i="38"/>
  <c r="F113" i="29"/>
  <c r="I190" i="1"/>
  <c r="F17" i="38"/>
  <c r="F17" i="29"/>
  <c r="I27" i="1"/>
  <c r="I50" i="1"/>
  <c r="F36" i="29"/>
  <c r="F36" i="38"/>
  <c r="I49" i="1"/>
  <c r="F35" i="29"/>
  <c r="F35" i="38"/>
  <c r="I183" i="1"/>
  <c r="F110" i="38"/>
  <c r="F110" i="29"/>
  <c r="F114" i="38"/>
  <c r="I191" i="1"/>
  <c r="F114" i="29"/>
  <c r="F122" i="38"/>
  <c r="I221" i="1"/>
  <c r="F122" i="29"/>
  <c r="F852" i="2"/>
  <c r="F853" i="2" s="1"/>
  <c r="F19" i="38"/>
  <c r="I29" i="1"/>
  <c r="F19" i="29"/>
  <c r="I184" i="1"/>
  <c r="F111" i="29"/>
  <c r="F111" i="38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<sst xmlns="http://schemas.openxmlformats.org/spreadsheetml/2006/main" count="6841" uniqueCount="2044">
  <si>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</si>
  <si>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</si>
  <si>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</si>
  <si>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</si>
  <si>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</si>
  <si>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</si>
  <si>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</si>
  <si>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</si>
  <si>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</si>
  <si>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</si>
  <si>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</si>
  <si>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</si>
  <si>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</si>
  <si>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</si>
  <si>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</si>
  <si>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</si>
  <si>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</si>
  <si>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</si>
  <si>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</si>
  <si>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</si>
  <si>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</si>
  <si>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</si>
  <si>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</si>
  <si>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</si>
  <si>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</si>
  <si>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</si>
  <si>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</si>
  <si>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</si>
  <si>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</si>
  <si>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</si>
  <si>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</si>
  <si>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</si>
  <si>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</si>
  <si>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</si>
  <si>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</si>
  <si>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</si>
  <si>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</si>
  <si>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</si>
  <si>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</si>
  <si>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</si>
  <si>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</si>
  <si>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</si>
  <si>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</si>
  <si>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</si>
  <si>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</si>
  <si>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</si>
  <si>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</si>
  <si>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</si>
  <si>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</si>
  <si>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</si>
  <si>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</si>
  <si>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</si>
  <si>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</si>
  <si>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</si>
  <si>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</si>
  <si>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</si>
  <si>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</si>
  <si>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</si>
  <si>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</si>
  <si>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</si>
  <si>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</si>
  <si>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</si>
  <si>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</si>
  <si>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</si>
  <si>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</si>
  <si>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</si>
  <si>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</si>
  <si>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</si>
  <si>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</si>
  <si>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</si>
  <si>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</si>
  <si>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</si>
  <si>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</si>
  <si>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</si>
  <si>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</si>
  <si>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</si>
  <si>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</si>
  <si>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</si>
  <si>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</si>
  <si>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</si>
  <si>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</si>
  <si>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</si>
  <si>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</si>
  <si>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</si>
  <si>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</si>
  <si>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</si>
  <si>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</si>
  <si>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</si>
  <si>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</si>
  <si>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</si>
  <si>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</si>
  <si>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</si>
  <si>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</si>
  <si>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</si>
  <si>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</si>
  <si>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</si>
  <si>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</si>
  <si>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</si>
  <si>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</si>
  <si>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</si>
  <si>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</si>
  <si>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</si>
  <si>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</si>
  <si>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</si>
  <si>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</si>
  <si>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</si>
  <si>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</si>
  <si>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</si>
  <si>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</si>
  <si>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</si>
  <si>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</si>
  <si>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</si>
  <si>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</si>
  <si>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</si>
  <si>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</si>
  <si>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</si>
  <si>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</si>
  <si>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</si>
  <si>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</si>
  <si>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</si>
  <si>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</si>
  <si>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</si>
  <si>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</si>
  <si>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</si>
  <si>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</si>
  <si>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</si>
  <si>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</si>
  <si>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</si>
  <si>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</si>
  <si>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</si>
  <si>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</si>
  <si>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</si>
  <si>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</si>
  <si>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</si>
  <si>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</si>
  <si>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</si>
  <si>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</si>
  <si>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</si>
  <si>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</si>
  <si>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</si>
  <si>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</si>
  <si>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</si>
  <si>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</si>
  <si>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</si>
  <si>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</si>
  <si>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</si>
  <si>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</si>
  <si>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</si>
  <si>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</si>
  <si>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</si>
  <si>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</si>
  <si>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</si>
  <si>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</si>
  <si>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</si>
  <si>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</si>
  <si>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</si>
  <si>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</si>
  <si>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</si>
  <si>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</si>
  <si>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</si>
  <si>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</si>
  <si>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</si>
  <si>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</si>
  <si>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</si>
  <si>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</si>
  <si>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</si>
  <si>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</si>
  <si>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</si>
  <si>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</si>
  <si>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</si>
  <si>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</si>
  <si>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</si>
  <si>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</si>
  <si>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</si>
  <si>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</si>
  <si>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</si>
  <si>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</si>
  <si>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</si>
  <si>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</si>
  <si>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</si>
  <si>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</si>
  <si>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</si>
  <si>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</si>
  <si>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</si>
  <si>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</si>
  <si>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</si>
  <si>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</si>
  <si>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</si>
  <si>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</si>
  <si>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</si>
  <si>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</si>
  <si>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</si>
  <si>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</si>
  <si>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</si>
  <si>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</si>
  <si>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</si>
  <si>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</si>
  <si>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</si>
  <si>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</si>
  <si>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</si>
  <si>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</si>
  <si>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</si>
  <si>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</si>
  <si>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</si>
  <si>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</si>
  <si>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</si>
  <si>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</si>
  <si>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</si>
  <si>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</si>
  <si>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</si>
  <si>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</si>
  <si>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</si>
  <si>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</si>
  <si>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</si>
  <si>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</si>
  <si>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</si>
  <si>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</si>
  <si>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</si>
  <si>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</si>
  <si>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</si>
  <si>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</si>
  <si>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</si>
  <si>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</si>
  <si>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</si>
  <si>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</si>
  <si>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</si>
  <si>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</si>
  <si>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</si>
  <si>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</si>
  <si>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</si>
  <si>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</si>
  <si>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</si>
  <si>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</si>
  <si>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</si>
  <si>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</si>
  <si>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</si>
  <si>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</si>
  <si>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</si>
  <si>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</si>
  <si>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</si>
  <si>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</si>
  <si>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</si>
  <si>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</si>
  <si>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</si>
  <si>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</si>
  <si>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</si>
  <si>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</si>
  <si>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</si>
  <si>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</si>
  <si>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</si>
  <si>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</si>
  <si>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</si>
  <si>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</si>
  <si>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</si>
  <si>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</si>
  <si>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</si>
  <si>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</si>
  <si>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</si>
  <si>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</si>
  <si>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</si>
  <si>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</si>
  <si>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</si>
  <si>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</si>
  <si>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</si>
  <si>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</si>
  <si>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</si>
  <si>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</si>
  <si>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</si>
  <si>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</si>
  <si>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</si>
  <si>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</si>
  <si>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</si>
  <si>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</si>
  <si>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</si>
  <si>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</si>
  <si>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</si>
  <si>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</si>
  <si>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</si>
  <si>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</si>
  <si>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</si>
  <si>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</si>
  <si>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</si>
  <si>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</si>
  <si>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</si>
  <si>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</si>
  <si>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</si>
  <si>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</si>
  <si>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</si>
  <si>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</si>
  <si>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</si>
  <si>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</si>
  <si>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</si>
  <si>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</si>
  <si>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</si>
  <si>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</si>
  <si>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</si>
  <si>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</si>
  <si>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</si>
  <si>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</si>
  <si>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</si>
  <si>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</si>
  <si>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</si>
  <si>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</si>
  <si>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</si>
  <si>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</si>
  <si>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</si>
  <si>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</si>
  <si>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</si>
  <si>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</si>
  <si>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</si>
  <si>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</si>
  <si>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</si>
  <si>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</si>
  <si>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</si>
  <si>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</si>
  <si>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</si>
  <si>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</si>
  <si>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</si>
  <si>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</si>
  <si>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</si>
  <si>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</si>
  <si>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</si>
  <si>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</si>
  <si>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</si>
  <si>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</si>
  <si>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</si>
  <si>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</si>
  <si>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</si>
  <si>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</si>
  <si>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</si>
  <si>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</si>
  <si>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</si>
  <si>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</si>
  <si>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</si>
  <si>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</si>
  <si>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</si>
  <si>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</si>
  <si>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</si>
  <si>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</si>
  <si>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</si>
  <si>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</si>
  <si>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</si>
  <si>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</si>
  <si>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</si>
  <si>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</si>
  <si>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</si>
  <si>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</si>
  <si>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</si>
  <si>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</si>
  <si>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</si>
  <si>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</si>
  <si>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</si>
  <si>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</si>
  <si>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</si>
  <si>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</si>
  <si>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</si>
  <si>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</si>
  <si>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</si>
  <si>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</si>
  <si>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</si>
  <si>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</si>
  <si>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</si>
  <si>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</si>
  <si>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</si>
  <si>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</si>
  <si>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</si>
  <si>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</si>
  <si>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</si>
  <si>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</si>
  <si>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</si>
  <si>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</si>
  <si>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</si>
  <si>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</si>
  <si>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</si>
  <si>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</si>
  <si>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</si>
  <si>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</si>
  <si>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</si>
  <si>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</si>
  <si>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</si>
  <si>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</si>
  <si>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</si>
  <si>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</si>
  <si>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</si>
  <si>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</si>
  <si>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</si>
  <si>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</si>
  <si>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</si>
  <si>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</si>
  <si>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</si>
  <si>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</si>
  <si>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</si>
  <si>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</si>
  <si>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</si>
  <si>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</si>
  <si>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</si>
  <si>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</si>
  <si>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</si>
  <si>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</si>
  <si>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</si>
  <si>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</si>
  <si>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</si>
  <si>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</si>
  <si>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</si>
  <si>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</si>
  <si>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</si>
  <si>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</si>
  <si>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</si>
  <si>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</si>
  <si>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</si>
  <si>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</si>
  <si>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</si>
  <si>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</si>
  <si>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</si>
  <si>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</si>
  <si>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</si>
  <si>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</si>
  <si>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</si>
  <si>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</si>
  <si>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</si>
  <si>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</si>
  <si>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</si>
  <si>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</si>
  <si>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</si>
  <si>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</si>
  <si>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</si>
  <si>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</si>
  <si>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</si>
  <si>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</si>
  <si>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</si>
  <si>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</si>
  <si>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</si>
  <si>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</si>
  <si>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</si>
  <si>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</si>
  <si>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</si>
  <si>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</si>
  <si>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</si>
  <si>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</si>
  <si>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</si>
  <si>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</si>
  <si>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</si>
  <si>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</si>
  <si>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</si>
  <si>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</si>
  <si>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</si>
  <si>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</si>
  <si>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</si>
  <si>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</si>
  <si>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</si>
  <si>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</si>
  <si>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</si>
  <si>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</si>
  <si>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</si>
  <si>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</si>
  <si>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</si>
  <si>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</si>
  <si>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</si>
  <si>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</si>
  <si>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</si>
  <si>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</si>
  <si>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</si>
  <si>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</si>
  <si>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</si>
  <si>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</si>
  <si>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</si>
  <si>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</si>
  <si>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</si>
  <si>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</si>
  <si>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</si>
  <si>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</si>
  <si>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</si>
  <si>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</si>
  <si>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</si>
  <si>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</si>
  <si>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</si>
  <si>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</si>
  <si>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</si>
  <si>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</si>
  <si>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</si>
  <si>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</si>
  <si>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</si>
  <si>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</si>
  <si>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</si>
  <si>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</si>
  <si>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</si>
  <si>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</si>
  <si>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</si>
  <si>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</si>
  <si>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</si>
  <si>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</si>
  <si>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</si>
  <si>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</si>
  <si>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</si>
  <si>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</si>
  <si>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</si>
  <si>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</si>
  <si>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</si>
  <si>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</si>
  <si>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</si>
  <si>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</si>
  <si>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</si>
  <si>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</si>
  <si>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</si>
  <si>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</si>
  <si>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</si>
  <si>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</si>
  <si>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</si>
  <si>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</si>
  <si>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</si>
  <si>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</si>
  <si>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</si>
  <si>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</si>
  <si>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</si>
  <si>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</si>
  <si>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</si>
  <si>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</si>
  <si>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</si>
  <si>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</si>
  <si>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</si>
  <si>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</si>
  <si>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</si>
  <si>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</si>
  <si>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</si>
  <si>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</si>
  <si>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</si>
  <si>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</si>
  <si>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</si>
  <si>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</si>
  <si>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</si>
  <si>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</si>
  <si>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</si>
  <si>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</si>
  <si>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</si>
  <si>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</si>
  <si>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</si>
  <si>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</si>
  <si>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</si>
  <si>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</si>
  <si>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</si>
  <si>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</si>
  <si>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</si>
  <si>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</si>
  <si>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</si>
  <si>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</si>
  <si>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</si>
  <si>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</si>
  <si>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</si>
  <si>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</si>
  <si>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</si>
  <si>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</si>
  <si>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</si>
  <si>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</si>
  <si>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</si>
  <si>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</si>
  <si>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</si>
  <si>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</si>
  <si>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</si>
  <si>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</si>
  <si>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</si>
  <si>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</si>
  <si>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</si>
  <si>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</si>
  <si>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</si>
  <si>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</si>
  <si>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</si>
  <si>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</si>
  <si>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</si>
  <si>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</si>
  <si>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</si>
  <si>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</si>
  <si>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</si>
  <si>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</si>
  <si>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</si>
  <si>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</si>
  <si>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</si>
  <si>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</si>
  <si>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</si>
  <si>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</si>
  <si>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</si>
  <si>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</si>
  <si>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</si>
  <si>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</si>
  <si>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</si>
  <si>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</si>
  <si>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</si>
  <si>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</si>
  <si>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</si>
  <si>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</si>
  <si>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</si>
  <si>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</si>
  <si>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</si>
  <si>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</si>
  <si>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</si>
  <si>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</si>
  <si>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</si>
  <si>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</si>
  <si>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</si>
  <si>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</si>
  <si>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</si>
  <si>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</si>
  <si>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</si>
  <si>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</si>
  <si>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</si>
  <si>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</si>
  <si>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</si>
  <si>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</si>
  <si>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</si>
  <si>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</si>
  <si>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</si>
  <si>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</si>
  <si>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</si>
  <si>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</si>
  <si>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</si>
  <si>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</si>
  <si>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</si>
  <si>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</si>
  <si>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</si>
  <si>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</si>
  <si>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</si>
  <si>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</si>
  <si>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</si>
  <si>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</si>
  <si>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</si>
  <si>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</si>
  <si>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</si>
  <si>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</si>
  <si>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</si>
  <si>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</si>
  <si>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</si>
  <si>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</si>
  <si>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</si>
  <si>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</si>
  <si>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</si>
  <si>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</si>
  <si>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</si>
  <si>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</si>
  <si>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</si>
  <si>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</si>
  <si>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</si>
  <si>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</si>
  <si>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</si>
  <si>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</si>
  <si>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</si>
  <si>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</si>
  <si>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</si>
  <si>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</si>
  <si>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</si>
  <si>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</si>
  <si>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</si>
  <si>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</si>
  <si>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</si>
  <si>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</si>
  <si>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</si>
  <si>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</si>
  <si>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</si>
  <si>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</si>
  <si>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</si>
  <si>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</si>
  <si>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</si>
  <si>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</si>
  <si>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</si>
  <si>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</si>
  <si>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</si>
  <si>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</si>
  <si>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</si>
  <si>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</si>
  <si>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</si>
  <si>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</si>
  <si>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</si>
  <si>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</si>
  <si>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</si>
  <si>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</si>
  <si>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</si>
  <si>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</si>
  <si>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</si>
  <si>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</si>
  <si>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</si>
  <si>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</si>
  <si>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</si>
  <si>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</si>
  <si>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</si>
  <si>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</si>
  <si>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</si>
  <si>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</si>
  <si>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</si>
  <si>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</si>
  <si>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</si>
  <si>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</si>
  <si>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</si>
  <si>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</si>
  <si>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</si>
  <si>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</si>
  <si>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</si>
  <si>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</si>
  <si>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</si>
  <si>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</si>
  <si>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</si>
  <si>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</si>
  <si>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</si>
  <si>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</si>
  <si>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</si>
  <si>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</si>
  <si>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</si>
  <si>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</si>
  <si>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</si>
  <si>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</si>
  <si>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</si>
  <si>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</si>
  <si>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</si>
  <si>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</si>
  <si>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</si>
  <si>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</si>
  <si>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</si>
  <si>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</si>
  <si>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</si>
  <si>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</si>
  <si>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</si>
  <si>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</si>
  <si>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</si>
  <si>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</si>
  <si>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</si>
  <si>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</si>
  <si>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</si>
  <si>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</si>
  <si>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</si>
  <si>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</si>
  <si>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</si>
  <si>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</si>
  <si>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</si>
  <si>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</si>
  <si>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</si>
  <si>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</si>
  <si>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</si>
  <si>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</si>
  <si>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</si>
  <si>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</si>
  <si>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</si>
  <si>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</si>
  <si>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</si>
  <si>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</si>
  <si>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</si>
  <si>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</si>
  <si>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</si>
  <si>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</si>
  <si>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</si>
  <si>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</si>
  <si>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</si>
  <si>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</si>
  <si>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</si>
  <si>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</si>
  <si>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</si>
  <si>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</si>
  <si>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</si>
  <si>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</si>
  <si>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</si>
  <si>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</si>
  <si>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</si>
  <si>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</si>
  <si>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</si>
  <si>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</si>
  <si>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</si>
  <si>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</si>
  <si>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</si>
  <si>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</si>
  <si>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</si>
  <si>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</si>
  <si>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</si>
  <si>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</si>
  <si>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</si>
  <si>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</si>
  <si>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</si>
  <si>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</si>
  <si>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</si>
  <si>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</si>
  <si>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</si>
  <si>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</si>
  <si>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</si>
  <si>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</si>
  <si>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</si>
  <si>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</si>
  <si>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</si>
  <si>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</si>
  <si>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</si>
  <si>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</si>
  <si>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</si>
  <si>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</si>
  <si>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</si>
  <si>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</si>
  <si>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</si>
  <si>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</si>
  <si>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</si>
  <si>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</si>
  <si>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</si>
  <si>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</si>
  <si>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</si>
  <si>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</si>
  <si>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</si>
  <si>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</si>
  <si>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</si>
  <si>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</si>
  <si>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</si>
  <si>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</si>
  <si>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</si>
  <si>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</si>
  <si>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</si>
  <si>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</si>
  <si>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</si>
  <si>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</si>
  <si>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</si>
  <si>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</si>
  <si>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</si>
  <si>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</si>
  <si>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</si>
  <si>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</si>
  <si>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</si>
  <si>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</si>
  <si>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</si>
  <si>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</si>
  <si>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</si>
  <si>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</si>
  <si>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</si>
  <si>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</si>
  <si>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</si>
  <si>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</si>
  <si>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</si>
  <si>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</si>
  <si>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</si>
  <si>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</si>
  <si>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</si>
  <si>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</si>
  <si>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</si>
  <si>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</si>
  <si>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</si>
  <si>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</si>
  <si>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</si>
  <si>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</si>
  <si>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</si>
  <si>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</si>
  <si>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</si>
  <si>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</si>
  <si>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</si>
  <si>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</si>
  <si>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</si>
  <si>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</si>
  <si>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</si>
  <si>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</si>
  <si>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</si>
  <si>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</si>
  <si>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</si>
  <si>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</si>
  <si>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</si>
  <si>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</si>
  <si>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</si>
  <si>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</si>
  <si>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</si>
  <si>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</si>
  <si>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</si>
  <si>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</si>
  <si>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</si>
  <si>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</si>
  <si>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</si>
  <si>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</si>
  <si>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</si>
  <si>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</si>
  <si>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</si>
  <si>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</si>
  <si>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</si>
  <si>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</si>
  <si>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</si>
  <si>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</si>
  <si>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</si>
  <si>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</si>
  <si>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</si>
  <si>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</si>
  <si>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</si>
  <si>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</si>
  <si>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</si>
  <si>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</si>
  <si>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</si>
  <si>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</si>
  <si>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</si>
  <si>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</si>
  <si>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</si>
  <si>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</si>
  <si>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</si>
  <si>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</si>
  <si>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</si>
  <si>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</si>
  <si>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</si>
  <si>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</si>
  <si>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</si>
  <si>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</si>
  <si>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</si>
  <si>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</si>
  <si>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</si>
  <si>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</si>
  <si>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</si>
  <si>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</si>
  <si>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</si>
  <si>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</si>
  <si>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</si>
  <si>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</si>
  <si>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</si>
  <si>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</si>
  <si>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</si>
  <si>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</si>
  <si>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</si>
  <si>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</si>
  <si>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</si>
  <si>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</si>
  <si>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</si>
  <si>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</si>
  <si>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</si>
  <si>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</si>
  <si>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</si>
  <si>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</si>
  <si>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</si>
  <si>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</si>
  <si>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</si>
  <si>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</si>
  <si>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</si>
  <si>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</si>
  <si>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</si>
  <si>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</si>
  <si>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</si>
  <si>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</si>
  <si>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</si>
  <si>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</si>
  <si>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</si>
  <si>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</si>
  <si>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</si>
  <si>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</si>
  <si>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</si>
  <si>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</si>
  <si>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</si>
  <si>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</si>
  <si>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</si>
  <si>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</si>
  <si>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</si>
  <si>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</si>
  <si>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</si>
  <si>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</si>
  <si>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</si>
  <si>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</si>
  <si>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</si>
  <si>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</si>
  <si>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</si>
  <si>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</si>
  <si>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</si>
  <si>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</si>
  <si>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</si>
  <si>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</si>
  <si>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</si>
  <si>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</si>
  <si>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</si>
  <si>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</si>
  <si>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</si>
  <si>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</si>
  <si>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</si>
  <si>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</si>
  <si>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</si>
  <si>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</si>
  <si>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</si>
  <si>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</si>
  <si>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</si>
  <si>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</si>
  <si>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</si>
  <si>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</si>
  <si>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</si>
  <si>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</si>
  <si>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</si>
  <si>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</si>
  <si>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</si>
  <si>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</si>
  <si>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</si>
  <si>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</si>
  <si>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</si>
  <si>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</si>
  <si>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</si>
  <si>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</si>
  <si>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</si>
  <si>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</si>
  <si>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</si>
  <si>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</si>
  <si>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</si>
  <si>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</si>
  <si>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</si>
  <si>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</si>
  <si>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</si>
  <si>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</si>
  <si>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</si>
  <si>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</si>
  <si>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</si>
  <si>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</si>
  <si>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</si>
  <si>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</si>
  <si>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</si>
  <si>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</si>
  <si>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</si>
  <si>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</si>
  <si>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</si>
  <si>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</si>
  <si>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</si>
  <si>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</si>
  <si>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</si>
  <si>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</si>
  <si>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</si>
  <si>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</si>
  <si>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</si>
  <si>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</si>
  <si>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</si>
  <si>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</si>
  <si>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</si>
  <si>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</si>
  <si>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</si>
  <si>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</si>
  <si>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</si>
  <si>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</si>
  <si>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</si>
  <si>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</si>
  <si>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</si>
  <si>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</si>
  <si>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</si>
  <si>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</si>
  <si>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</si>
  <si>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</si>
  <si>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</si>
  <si>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</si>
  <si>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</si>
  <si>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</si>
  <si>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</si>
  <si>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</si>
  <si>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</si>
  <si>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</si>
  <si>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</si>
  <si>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</si>
  <si>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</si>
  <si>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</si>
  <si>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</si>
  <si>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</si>
  <si>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</si>
  <si>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</si>
  <si>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</si>
  <si>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</si>
  <si>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</si>
  <si>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</si>
  <si>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</si>
  <si>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</si>
  <si>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</si>
  <si>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</si>
  <si>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</si>
  <si>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</si>
  <si>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</si>
  <si>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</si>
  <si>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</si>
  <si>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</si>
  <si>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</si>
  <si>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</si>
  <si>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</si>
  <si>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</si>
  <si>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</si>
  <si>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</si>
  <si>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</si>
  <si>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</si>
  <si>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</si>
  <si>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</si>
  <si>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</si>
  <si>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</si>
  <si>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</si>
  <si>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</si>
  <si>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</si>
  <si>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</si>
  <si>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</si>
  <si>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</si>
  <si>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</si>
  <si>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</si>
  <si>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</si>
  <si>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</si>
  <si>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</si>
  <si>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</si>
  <si>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</si>
  <si>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</si>
  <si>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</si>
  <si>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</si>
  <si>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</si>
  <si>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</si>
  <si>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</si>
  <si>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</si>
  <si>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</si>
  <si>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</si>
  <si>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</si>
  <si>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</si>
  <si>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</si>
  <si>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</si>
  <si>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</si>
  <si>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</si>
  <si>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</si>
  <si>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</si>
  <si>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</si>
  <si>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</si>
  <si>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</si>
  <si>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</si>
  <si>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</si>
  <si>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</si>
  <si>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</si>
  <si>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</si>
  <si>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</si>
  <si>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</si>
  <si>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</si>
  <si>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</si>
  <si>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</si>
  <si>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</si>
  <si>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</si>
  <si>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</si>
  <si>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</si>
  <si>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</si>
  <si>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</si>
  <si>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</si>
  <si>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</si>
  <si>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</si>
  <si>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</si>
  <si>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</si>
  <si>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</si>
  <si>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</si>
  <si>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</si>
  <si>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</si>
  <si>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</si>
  <si>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</si>
  <si>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</si>
  <si>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</si>
  <si>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</si>
  <si>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</si>
  <si>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</si>
  <si>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</si>
  <si>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</si>
  <si>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</si>
  <si>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</si>
  <si>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</si>
  <si>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</si>
  <si>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</si>
  <si>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</si>
  <si>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</si>
  <si>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</si>
  <si>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</si>
  <si>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</si>
  <si>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</si>
  <si>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</si>
  <si>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</si>
  <si>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</si>
  <si>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</si>
  <si>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</si>
  <si>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</si>
  <si>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</si>
  <si>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</si>
  <si>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</si>
  <si>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</si>
  <si>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</si>
  <si>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</si>
  <si>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</si>
  <si>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</si>
  <si>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</si>
  <si>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</si>
  <si>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</si>
  <si>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</si>
  <si>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</si>
  <si>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</si>
  <si>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</si>
  <si>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</si>
  <si>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</si>
  <si>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</si>
  <si>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</si>
  <si>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</si>
  <si>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</si>
  <si>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</si>
  <si>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</si>
  <si>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</si>
  <si>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</si>
  <si>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</si>
  <si>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</si>
  <si>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</si>
  <si>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</si>
  <si>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</si>
  <si>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</si>
  <si>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</si>
  <si>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</si>
  <si>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</si>
  <si>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</si>
  <si>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</si>
  <si>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</si>
  <si>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</si>
  <si>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</si>
  <si>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</si>
  <si>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</si>
  <si>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</si>
  <si>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</si>
  <si>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</si>
  <si>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</si>
  <si>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</si>
  <si>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</si>
  <si>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</si>
  <si>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</si>
  <si>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</si>
  <si>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</si>
  <si>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</si>
  <si>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</si>
  <si>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</si>
  <si>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</si>
  <si>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</si>
  <si>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</si>
  <si>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</si>
  <si>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</si>
  <si>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</si>
  <si>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</si>
  <si>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</si>
  <si>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</si>
  <si>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</si>
  <si>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</si>
  <si>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</si>
  <si>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</si>
  <si>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</si>
  <si>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</si>
  <si>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</si>
  <si>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</si>
  <si>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</si>
  <si>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</si>
  <si>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</si>
  <si>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</si>
  <si>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</si>
  <si>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</si>
  <si>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</si>
  <si>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</si>
  <si>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</si>
  <si>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</si>
  <si>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</si>
  <si>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</si>
  <si>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</si>
  <si>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</si>
  <si>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</si>
  <si>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</si>
  <si>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</si>
  <si>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</si>
  <si>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</si>
  <si>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</si>
  <si>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</si>
  <si>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</si>
  <si>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</si>
  <si>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</si>
  <si>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</si>
  <si>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</si>
  <si>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</si>
  <si>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</si>
  <si>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</si>
  <si>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</si>
  <si>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</si>
  <si>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</si>
  <si>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</si>
  <si>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</si>
  <si>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</si>
  <si>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</si>
  <si>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</si>
  <si>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</si>
  <si>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</si>
  <si>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</si>
  <si>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</si>
  <si>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</si>
  <si>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</si>
  <si>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</si>
  <si>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</si>
  <si>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</si>
  <si>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</si>
  <si>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</si>
  <si>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</si>
  <si>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</si>
  <si>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</si>
  <si>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</si>
  <si>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</si>
  <si>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</si>
  <si>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</si>
  <si>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</si>
  <si>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</si>
  <si>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</si>
  <si>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</si>
  <si>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</si>
  <si>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</si>
  <si>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</si>
  <si>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</si>
  <si>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</si>
  <si>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</si>
  <si>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</si>
  <si>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</si>
  <si>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</si>
  <si>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</si>
  <si>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</si>
  <si>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</si>
  <si>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</si>
  <si>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</si>
  <si>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</si>
  <si>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</si>
  <si>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</si>
  <si>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</si>
  <si>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</si>
  <si>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</si>
  <si>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</si>
  <si>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</si>
  <si>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</si>
  <si>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</si>
  <si>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</si>
  <si>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</si>
  <si>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</si>
  <si>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</si>
  <si>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</si>
  <si>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</si>
  <si>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</si>
  <si>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</si>
  <si>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</si>
  <si>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</si>
  <si>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</si>
  <si>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</si>
  <si>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</si>
  <si>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</si>
  <si>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</si>
  <si>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</si>
  <si>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</si>
  <si>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</si>
  <si>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</si>
  <si>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</si>
  <si>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</si>
  <si>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</si>
  <si>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</si>
  <si>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</si>
  <si>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</si>
  <si>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</si>
  <si>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</si>
  <si>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</si>
  <si>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</si>
  <si>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</si>
  <si>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</si>
  <si>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</si>
  <si>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</si>
  <si>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</si>
  <si>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</si>
  <si>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</si>
  <si>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</si>
  <si>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</si>
  <si>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</si>
  <si>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</si>
  <si>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</si>
  <si>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</si>
  <si>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</si>
  <si>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</si>
  <si>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</si>
  <si>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</si>
  <si>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</si>
  <si>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</si>
  <si>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</si>
  <si>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</si>
  <si>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</si>
  <si>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</si>
  <si>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</si>
  <si>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</si>
  <si>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</si>
  <si>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</si>
  <si>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</si>
  <si>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</si>
  <si>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</si>
  <si>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</si>
  <si>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</si>
  <si>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</si>
  <si>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</si>
  <si>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</si>
  <si>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</si>
  <si>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</si>
  <si>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</si>
  <si>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</si>
  <si>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</si>
  <si>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</si>
  <si>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</si>
  <si>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</si>
  <si>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</si>
  <si>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</si>
  <si>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</si>
  <si>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</si>
  <si>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</si>
  <si>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</si>
  <si>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</si>
  <si>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</si>
  <si>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</si>
  <si>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</si>
  <si>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</si>
  <si>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</si>
  <si>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</si>
  <si>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</si>
  <si>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</si>
  <si>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</si>
  <si>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</si>
  <si>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</si>
  <si>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</si>
  <si>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</si>
  <si>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</si>
  <si>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</si>
  <si>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</si>
  <si>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</si>
  <si>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</si>
  <si>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</si>
  <si>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</si>
  <si>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</si>
  <si>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</si>
  <si>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</si>
  <si>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</si>
  <si>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</si>
  <si>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</si>
  <si>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</si>
  <si>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</si>
  <si>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</si>
  <si>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</si>
  <si>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</si>
  <si>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</si>
  <si>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</si>
  <si>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</si>
  <si>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</si>
  <si>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</si>
  <si>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</si>
  <si>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</si>
  <si>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</si>
  <si>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</si>
  <si>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</si>
  <si>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</si>
  <si>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</si>
  <si>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</si>
  <si>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</si>
  <si>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</si>
  <si>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</si>
  <si>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</si>
  <si>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</si>
  <si>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</si>
  <si>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</si>
  <si>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</si>
  <si>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</si>
  <si>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</si>
  <si>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</si>
  <si>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</si>
  <si>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</si>
  <si>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</si>
  <si>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</si>
  <si>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</si>
  <si>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</si>
  <si>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</si>
  <si>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</si>
  <si>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</si>
  <si>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</si>
  <si>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</si>
  <si>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</si>
  <si>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</si>
  <si>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</si>
  <si>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</si>
  <si>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</si>
  <si>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</si>
  <si>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</si>
  <si>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</si>
  <si>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</si>
  <si>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</si>
  <si>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</si>
  <si>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</si>
  <si>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</si>
  <si>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</si>
  <si>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</si>
  <si>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</si>
  <si>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</si>
  <si>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</si>
  <si>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</si>
  <si>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</si>
  <si>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</si>
  <si>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</si>
  <si>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</si>
  <si>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</si>
  <si>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</si>
  <si>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</si>
  <si>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</si>
  <si>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</si>
  <si>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</si>
  <si>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</si>
  <si>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</si>
  <si>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</si>
  <si>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</si>
  <si>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</si>
  <si>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</si>
  <si>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</si>
  <si>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</si>
  <si>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</si>
  <si>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</si>
  <si>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</si>
  <si>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</si>
  <si>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</si>
  <si>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</si>
  <si>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</si>
  <si>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</si>
  <si>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</si>
  <si>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</si>
  <si>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</si>
  <si>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</si>
  <si>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</si>
  <si>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</si>
  <si>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</si>
  <si>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</si>
  <si>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</si>
  <si>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</si>
  <si>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</si>
  <si>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</si>
  <si>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</si>
  <si>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</si>
  <si>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</si>
  <si>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</si>
  <si>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</si>
  <si>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</si>
  <si>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</si>
  <si>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</si>
  <si>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</si>
  <si>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</si>
  <si>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</si>
  <si>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</si>
  <si>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</si>
  <si>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</si>
  <si>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</si>
  <si>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</si>
  <si>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</si>
  <si>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</si>
  <si>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</si>
  <si>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</si>
  <si>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</si>
  <si>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</si>
  <si>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</si>
  <si>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</si>
  <si>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</si>
  <si>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</si>
  <si>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</si>
  <si>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</si>
  <si>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</si>
  <si>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</si>
  <si>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</si>
  <si>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</si>
  <si>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</si>
  <si>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</si>
  <si>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</si>
  <si>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</si>
  <si>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</si>
  <si>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</si>
  <si>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</si>
  <si>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</si>
  <si>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</si>
  <si>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</si>
  <si>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</si>
  <si>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</si>
  <si>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</si>
  <si>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</si>
  <si>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</si>
  <si>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</si>
  <si>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</si>
  <si>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</si>
  <si>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</si>
  <si>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</si>
  <si>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</si>
  <si>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</si>
  <si>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</si>
  <si>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</si>
  <si>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</si>
  <si>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</si>
  <si>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</si>
  <si>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</si>
  <si>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</si>
  <si>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</si>
  <si>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</si>
  <si>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</si>
  <si>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</si>
  <si>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</si>
  <si>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</si>
  <si>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</si>
  <si>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</si>
  <si>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</si>
  <si>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</si>
  <si>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</si>
  <si>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</si>
  <si>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</si>
  <si>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</si>
  <si>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</si>
  <si>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</si>
  <si>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</si>
  <si>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</si>
  <si>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</si>
  <si>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</si>
  <si>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</si>
  <si>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</si>
  <si>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</si>
  <si>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</si>
  <si>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</si>
  <si>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</si>
  <si>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</si>
  <si>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</si>
  <si>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</si>
  <si>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</si>
  <si>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</si>
  <si>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</si>
  <si>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</si>
  <si>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</si>
  <si>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</si>
  <si>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</si>
  <si>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</si>
  <si>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</si>
  <si>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</si>
  <si>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</si>
  <si>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</si>
  <si>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</si>
  <si>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</si>
  <si>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</si>
  <si>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</si>
  <si>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</si>
  <si>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</si>
  <si>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</si>
  <si>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</si>
  <si>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</si>
  <si>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</si>
  <si>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</si>
  <si>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</si>
  <si>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</si>
  <si>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</si>
  <si>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</si>
  <si>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</si>
  <si>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</si>
  <si>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</si>
  <si>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</si>
  <si>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</si>
  <si>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</si>
  <si>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</si>
  <si>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</si>
  <si>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</si>
  <si>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</si>
  <si>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</si>
  <si>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</si>
  <si>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</si>
  <si>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</si>
  <si>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</si>
  <si>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</si>
  <si>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</si>
  <si>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</si>
  <si>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</si>
  <si>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</si>
  <si>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</si>
  <si>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</si>
  <si>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</si>
  <si>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</si>
  <si>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</si>
  <si>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</si>
  <si>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</si>
  <si>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</si>
  <si>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</si>
  <si>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</si>
  <si>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</si>
  <si>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</si>
  <si>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</si>
  <si>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</si>
  <si>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</si>
  <si>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</si>
  <si>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</si>
  <si>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</si>
  <si>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</si>
  <si>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</si>
  <si>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</si>
  <si>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</si>
  <si>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</si>
  <si>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</si>
  <si>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</si>
  <si>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</si>
  <si>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</si>
  <si>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</si>
  <si>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</si>
  <si>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</si>
  <si>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</si>
  <si>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</si>
  <si>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</si>
  <si>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</si>
  <si>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</si>
  <si>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</si>
  <si>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</si>
  <si>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</si>
  <si>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</si>
  <si>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</si>
  <si>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</si>
  <si>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</si>
  <si>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</si>
  <si>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</si>
  <si>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</si>
  <si>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</si>
  <si>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</si>
  <si>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</si>
  <si>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</si>
  <si>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</si>
  <si>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</si>
  <si>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</si>
  <si>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</si>
  <si>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</si>
  <si>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</si>
  <si>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</si>
  <si>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</si>
  <si>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</si>
  <si>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</si>
  <si>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</si>
  <si>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</si>
  <si>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</si>
  <si>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</si>
  <si>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</si>
  <si>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</si>
  <si>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</si>
  <si>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</si>
  <si>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</si>
  <si>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</si>
  <si>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</si>
  <si>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</si>
  <si>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</si>
  <si>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</si>
  <si>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</si>
  <si>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</si>
  <si>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</si>
  <si>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</si>
  <si>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</si>
  <si>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</si>
  <si>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</si>
  <si>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</si>
  <si>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</si>
  <si>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</si>
  <si>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</si>
  <si>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</si>
  <si>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</si>
  <si>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</si>
  <si>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</si>
  <si>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</si>
  <si>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</si>
  <si>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</si>
  <si>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</si>
  <si>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</si>
  <si>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</si>
  <si>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</si>
  <si>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</si>
  <si>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</si>
  <si>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</si>
  <si>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</si>
  <si>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</si>
  <si>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</si>
  <si>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</si>
  <si>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</si>
  <si>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</si>
  <si>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</si>
  <si>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</si>
  <si>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</si>
  <si>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</si>
  <si>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</si>
  <si>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</si>
  <si>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</si>
  <si>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</si>
  <si>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</si>
  <si>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</si>
  <si>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</si>
  <si>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</si>
  <si>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</si>
  <si>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</si>
  <si>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</si>
  <si>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</si>
  <si>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</si>
  <si>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</si>
  <si>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</si>
  <si>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</si>
  <si>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</si>
  <si>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</si>
  <si>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</si>
  <si>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</si>
  <si>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</si>
  <si>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</si>
  <si>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</si>
  <si>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</si>
  <si>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</si>
  <si>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</si>
  <si>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</si>
  <si>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</si>
  <si>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</si>
  <si>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</si>
  <si>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</si>
  <si>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</si>
  <si>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</si>
  <si>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</si>
  <si>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</si>
  <si>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</si>
  <si>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</si>
  <si>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</si>
  <si>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</si>
  <si>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</si>
  <si>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</si>
  <si>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</si>
  <si>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</si>
  <si>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</si>
  <si>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</si>
  <si>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</si>
  <si>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</si>
  <si>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</si>
  <si>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</si>
  <si>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</si>
  <si>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</si>
  <si>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</si>
  <si>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</si>
  <si>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</si>
  <si>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</si>
  <si>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</si>
  <si>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</si>
  <si>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</si>
  <si>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</si>
  <si>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</si>
  <si>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</si>
  <si>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</si>
  <si>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</si>
  <si>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</si>
  <si>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</si>
  <si>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</si>
  <si>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</si>
  <si>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</si>
  <si>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</si>
  <si>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</si>
  <si>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</si>
  <si>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</si>
  <si>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</si>
  <si>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</si>
  <si>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</si>
  <si>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</si>
  <si>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</si>
  <si>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</si>
  <si>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</si>
  <si>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</si>
  <si>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</si>
  <si>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</si>
  <si>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</si>
  <si>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</si>
  <si>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</si>
  <si>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</si>
  <si>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</si>
  <si>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</si>
  <si>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</si>
  <si>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</si>
  <si>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</si>
  <si>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</si>
  <si>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</si>
  <si>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</si>
  <si>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</si>
  <si>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</si>
  <si>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</si>
  <si>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</si>
  <si>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</si>
  <si>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</si>
  <si>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</si>
  <si>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</si>
  <si>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</si>
  <si>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</si>
  <si>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</si>
  <si>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</si>
  <si>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</si>
  <si>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</si>
  <si>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</si>
  <si>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</si>
  <si>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</si>
  <si>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</si>
  <si>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</si>
  <si>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</si>
  <si>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</si>
  <si>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</si>
  <si>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</si>
  <si>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</si>
  <si>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</si>
  <si>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</si>
  <si>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</si>
  <si>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</si>
  <si>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</si>
  <si>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</si>
  <si>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</si>
  <si>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</si>
  <si>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</si>
  <si>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</si>
  <si>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</si>
  <si>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</si>
  <si>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</si>
  <si>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</si>
  <si>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</si>
  <si>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</si>
  <si>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</si>
  <si>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</si>
  <si>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</si>
  <si>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</si>
  <si>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</si>
  <si>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</si>
  <si>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</si>
  <si>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</si>
  <si>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</si>
  <si>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</si>
  <si>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</si>
  <si>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</si>
  <si>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</si>
  <si>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</si>
  <si>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</si>
  <si>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</si>
  <si>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</si>
  <si>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</si>
  <si>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</si>
  <si>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</si>
  <si>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</si>
  <si>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</si>
  <si>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</si>
  <si>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</si>
  <si>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</si>
  <si>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</si>
  <si>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</si>
  <si>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</si>
  <si>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</si>
  <si>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</si>
  <si>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</si>
  <si>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</si>
  <si>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</si>
  <si>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</si>
  <si>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</si>
  <si>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</si>
  <si>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</si>
  <si>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</si>
  <si>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</si>
  <si>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</si>
  <si>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</si>
  <si>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</si>
  <si>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</si>
  <si>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</si>
  <si>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</si>
  <si>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</si>
  <si>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</si>
  <si>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</si>
  <si>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</si>
  <si>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</si>
  <si>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</si>
  <si>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</si>
  <si>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</si>
  <si>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</si>
  <si>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</si>
  <si>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</si>
  <si>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</si>
  <si>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</si>
  <si>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</si>
  <si>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</si>
  <si>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</si>
  <si>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</si>
  <si>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</si>
  <si>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</si>
  <si>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</si>
  <si>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</si>
  <si>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</si>
  <si>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</si>
  <si>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</si>
  <si>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</si>
  <si>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</si>
  <si>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</si>
  <si>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</si>
  <si>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</si>
  <si>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</si>
  <si>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</si>
  <si>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</si>
  <si>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</si>
  <si>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</si>
  <si>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</si>
  <si>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</si>
  <si>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</si>
  <si>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</si>
  <si>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</si>
  <si>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</si>
  <si>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</si>
  <si>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</si>
  <si>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</si>
  <si>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</si>
  <si>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</si>
  <si>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</si>
  <si>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</si>
  <si>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</si>
  <si>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</si>
  <si>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</si>
  <si>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</si>
  <si>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</si>
  <si>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</si>
  <si>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</si>
  <si>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</si>
  <si>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</si>
  <si>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</si>
  <si>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</si>
  <si>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</si>
  <si>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</si>
  <si>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</si>
  <si>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</si>
  <si>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</si>
  <si>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</si>
  <si>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</si>
  <si>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</si>
  <si>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</si>
  <si>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</si>
  <si>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</si>
  <si>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</si>
  <si>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</si>
  <si>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</si>
  <si>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</si>
  <si>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</si>
  <si>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</si>
  <si>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</si>
  <si>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</si>
  <si>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</si>
  <si>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</si>
  <si>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</si>
  <si>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</si>
  <si>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</si>
  <si>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</si>
  <si>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</si>
  <si>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</si>
  <si>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</si>
  <si>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</si>
  <si>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</si>
  <si>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</si>
  <si>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</si>
  <si>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</si>
  <si>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</si>
  <si>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</si>
  <si>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</si>
  <si>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</si>
  <si>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</si>
  <si>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</si>
  <si>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</si>
  <si>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</si>
  <si>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</si>
  <si>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</si>
  <si>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</si>
  <si>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</si>
  <si>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</si>
  <si>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</si>
  <si>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</si>
  <si>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</si>
  <si>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</si>
  <si>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</si>
  <si>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Precios de MARZO 2026</t>
  </si>
  <si>
    <t>MARZO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</si>
</sst>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6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</cellXfs>
  <cellStyles count="12">
    <cellStyle name="Millares" xfId="1" builtinId="3"/>
    <cellStyle name="Millares 2" xfId="9" xr:uid="{00000000-0005-0000-0000-000001000000}"/>
    <cellStyle name="Moneda" xfId="2" builtinId="4"/>
    <cellStyle name="Normal" xfId="0" builtinId="0"/>
    <cellStyle name="Normal 2" xfId="10" xr:uid="{00000000-0005-0000-0000-000004000000}"/>
    <cellStyle name="Normal_Aux" xfId="4" xr:uid="{00000000-0005-0000-0000-000005000000}"/>
    <cellStyle name="Normal_Costo equipos" xfId="8" xr:uid="{00000000-0005-0000-0000-000006000000}"/>
    <cellStyle name="Normal_Hoja1" xfId="5" xr:uid="{00000000-0005-0000-0000-000007000000}"/>
    <cellStyle name="Normal_IN-01-10" xfId="7" xr:uid="{00000000-0005-0000-0000-000008000000}"/>
    <cellStyle name="Normal_IN-09-06" xfId="3" xr:uid="{00000000-0005-0000-0000-000009000000}"/>
    <cellStyle name="Normal_IN-11-08" xfId="6" xr:uid="{00000000-0005-0000-0000-00000A000000}"/>
    <cellStyle name="Porcentaje 2" xfId="11" xr:uid="{00000000-0005-0000-0000-00000B000000}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47625</xdr:rowOff>
    </xdr:from>
    <xdr:to>
      <xdr:col>4</xdr:col>
      <xdr:colOff>723901</xdr:colOff>
      <xdr:row>2</xdr:row>
      <xdr:rowOff>114221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7625"/>
          <a:ext cx="6496050" cy="8000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</sheetPr>
  <dimension ref="B2:H736"/>
  <sheetViews>
    <sheetView zoomScaleNormal="100" workbookViewId="0">
      <selection activeCell="H16" sqref="H16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20.42578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8"/>
      <c r="C3" s="308"/>
      <c r="D3" s="308"/>
      <c r="E3" s="308"/>
    </row>
    <row r="4" spans="2:8" s="134" customFormat="1" ht="15" customHeight="1" x14ac:dyDescent="0.25">
      <c r="B4" s="192" t="s">
        <v>1766</v>
      </c>
      <c r="C4" s="211" t="s">
        <v>2043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5" t="s">
        <v>1752</v>
      </c>
      <c r="C6" s="306"/>
      <c r="D6" s="306"/>
      <c r="E6" s="307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thickBot="1" x14ac:dyDescent="0.25">
      <c r="B8" s="239" t="s">
        <v>879</v>
      </c>
      <c r="C8" s="240" t="s">
        <v>1207</v>
      </c>
      <c r="D8" s="241" t="s">
        <v>878</v>
      </c>
      <c r="E8" s="290">
        <v>240330.17157786401</v>
      </c>
      <c r="G8" s="193"/>
    </row>
    <row r="9" spans="2:8" ht="15" customHeight="1" thickBot="1" x14ac:dyDescent="0.25">
      <c r="B9" s="242" t="s">
        <v>899</v>
      </c>
      <c r="C9" s="243" t="s">
        <v>1208</v>
      </c>
      <c r="D9" s="244" t="s">
        <v>117</v>
      </c>
      <c r="E9" s="290">
        <v>4416.7692790055335</v>
      </c>
      <c r="G9" s="193"/>
    </row>
    <row r="10" spans="2:8" ht="15" customHeight="1" thickBot="1" x14ac:dyDescent="0.25">
      <c r="B10" s="242" t="s">
        <v>898</v>
      </c>
      <c r="C10" s="243" t="s">
        <v>1501</v>
      </c>
      <c r="D10" s="244" t="s">
        <v>117</v>
      </c>
      <c r="E10" s="290">
        <v>4550.1887317291194</v>
      </c>
      <c r="G10" s="193"/>
    </row>
    <row r="11" spans="2:8" ht="15" customHeight="1" thickBot="1" x14ac:dyDescent="0.25">
      <c r="B11" s="242" t="s">
        <v>897</v>
      </c>
      <c r="C11" s="243" t="s">
        <v>1209</v>
      </c>
      <c r="D11" s="244" t="s">
        <v>117</v>
      </c>
      <c r="E11" s="290">
        <v>4561.2338170305502</v>
      </c>
      <c r="G11" s="193"/>
    </row>
    <row r="12" spans="2:8" ht="15" customHeight="1" thickBot="1" x14ac:dyDescent="0.25">
      <c r="B12" s="242" t="s">
        <v>896</v>
      </c>
      <c r="C12" s="243" t="s">
        <v>1503</v>
      </c>
      <c r="D12" s="244" t="s">
        <v>117</v>
      </c>
      <c r="E12" s="290">
        <v>4750.5628915759935</v>
      </c>
      <c r="G12" s="193"/>
    </row>
    <row r="13" spans="2:8" ht="15" customHeight="1" thickBot="1" x14ac:dyDescent="0.25">
      <c r="B13" s="242" t="s">
        <v>895</v>
      </c>
      <c r="C13" s="243" t="s">
        <v>1210</v>
      </c>
      <c r="D13" s="244" t="s">
        <v>117</v>
      </c>
      <c r="E13" s="290">
        <v>5032.4046447630963</v>
      </c>
      <c r="G13" s="193"/>
    </row>
    <row r="14" spans="2:8" ht="15" customHeight="1" thickBot="1" x14ac:dyDescent="0.25">
      <c r="B14" s="242" t="s">
        <v>894</v>
      </c>
      <c r="C14" s="243" t="s">
        <v>1505</v>
      </c>
      <c r="D14" s="244" t="s">
        <v>117</v>
      </c>
      <c r="E14" s="290">
        <v>4231.8795808569939</v>
      </c>
      <c r="G14" s="193"/>
    </row>
    <row r="15" spans="2:8" ht="15" customHeight="1" thickBot="1" x14ac:dyDescent="0.25">
      <c r="B15" s="245" t="s">
        <v>893</v>
      </c>
      <c r="C15" s="246" t="s">
        <v>1211</v>
      </c>
      <c r="D15" s="244" t="s">
        <v>117</v>
      </c>
      <c r="E15" s="290">
        <v>4786.7602774891766</v>
      </c>
      <c r="G15" s="193"/>
    </row>
    <row r="16" spans="2:8" ht="15" customHeight="1" thickBot="1" x14ac:dyDescent="0.25">
      <c r="B16" s="245" t="s">
        <v>892</v>
      </c>
      <c r="C16" s="246" t="s">
        <v>1212</v>
      </c>
      <c r="D16" s="244" t="s">
        <v>311</v>
      </c>
      <c r="E16" s="290">
        <v>4471768.4985157847</v>
      </c>
      <c r="G16" s="193"/>
    </row>
    <row r="17" spans="2:7" ht="15" customHeight="1" thickBot="1" x14ac:dyDescent="0.25">
      <c r="B17" s="242" t="s">
        <v>891</v>
      </c>
      <c r="C17" s="243" t="s">
        <v>1213</v>
      </c>
      <c r="D17" s="244" t="s">
        <v>117</v>
      </c>
      <c r="E17" s="290">
        <v>8403.6466766018366</v>
      </c>
      <c r="G17" s="193"/>
    </row>
    <row r="18" spans="2:7" ht="15" customHeight="1" thickBot="1" x14ac:dyDescent="0.25">
      <c r="B18" s="245" t="s">
        <v>850</v>
      </c>
      <c r="C18" s="246" t="s">
        <v>1214</v>
      </c>
      <c r="D18" s="244" t="s">
        <v>117</v>
      </c>
      <c r="E18" s="290">
        <v>8067.7867761721127</v>
      </c>
      <c r="G18" s="193"/>
    </row>
    <row r="19" spans="2:7" ht="15" customHeight="1" thickBot="1" x14ac:dyDescent="0.25">
      <c r="B19" s="245" t="s">
        <v>847</v>
      </c>
      <c r="C19" s="246" t="s">
        <v>1215</v>
      </c>
      <c r="D19" s="244" t="s">
        <v>2</v>
      </c>
      <c r="E19" s="290">
        <v>4758.4270108619676</v>
      </c>
      <c r="G19" s="193"/>
    </row>
    <row r="20" spans="2:7" ht="15" customHeight="1" thickBot="1" x14ac:dyDescent="0.25">
      <c r="B20" s="245" t="s">
        <v>849</v>
      </c>
      <c r="C20" s="246" t="s">
        <v>1216</v>
      </c>
      <c r="D20" s="244" t="s">
        <v>117</v>
      </c>
      <c r="E20" s="290">
        <v>7006.2662462878097</v>
      </c>
      <c r="G20" s="193"/>
    </row>
    <row r="21" spans="2:7" ht="15" customHeight="1" thickBot="1" x14ac:dyDescent="0.25">
      <c r="B21" s="245" t="s">
        <v>869</v>
      </c>
      <c r="C21" s="246" t="s">
        <v>1217</v>
      </c>
      <c r="D21" s="244" t="s">
        <v>117</v>
      </c>
      <c r="E21" s="290">
        <v>6469.4077126026496</v>
      </c>
      <c r="G21" s="193"/>
    </row>
    <row r="22" spans="2:7" ht="15" customHeight="1" thickBot="1" x14ac:dyDescent="0.25">
      <c r="B22" s="245" t="s">
        <v>868</v>
      </c>
      <c r="C22" s="246" t="s">
        <v>1218</v>
      </c>
      <c r="D22" s="244" t="s">
        <v>117</v>
      </c>
      <c r="E22" s="290">
        <v>6074.7030284362745</v>
      </c>
      <c r="G22" s="193"/>
    </row>
    <row r="23" spans="2:7" ht="15" customHeight="1" thickBot="1" x14ac:dyDescent="0.25">
      <c r="B23" s="245" t="s">
        <v>867</v>
      </c>
      <c r="C23" s="246" t="s">
        <v>1507</v>
      </c>
      <c r="D23" s="244" t="s">
        <v>117</v>
      </c>
      <c r="E23" s="290">
        <v>7375.0190329981042</v>
      </c>
      <c r="G23" s="193"/>
    </row>
    <row r="24" spans="2:7" ht="15" customHeight="1" thickBot="1" x14ac:dyDescent="0.25">
      <c r="B24" s="242" t="s">
        <v>866</v>
      </c>
      <c r="C24" s="243" t="s">
        <v>1219</v>
      </c>
      <c r="D24" s="244" t="s">
        <v>117</v>
      </c>
      <c r="E24" s="290">
        <v>10812.862615307269</v>
      </c>
      <c r="G24" s="193"/>
    </row>
    <row r="25" spans="2:7" ht="15" customHeight="1" thickBot="1" x14ac:dyDescent="0.25">
      <c r="B25" s="245" t="s">
        <v>877</v>
      </c>
      <c r="C25" s="246" t="s">
        <v>1220</v>
      </c>
      <c r="D25" s="244" t="s">
        <v>4</v>
      </c>
      <c r="E25" s="290">
        <v>22329.628674437328</v>
      </c>
      <c r="G25" s="193"/>
    </row>
    <row r="26" spans="2:7" ht="15" customHeight="1" thickBot="1" x14ac:dyDescent="0.25">
      <c r="B26" s="245" t="s">
        <v>876</v>
      </c>
      <c r="C26" s="246" t="s">
        <v>1221</v>
      </c>
      <c r="D26" s="244" t="s">
        <v>117</v>
      </c>
      <c r="E26" s="290">
        <v>6179.5368340812965</v>
      </c>
      <c r="G26" s="193"/>
    </row>
    <row r="27" spans="2:7" ht="15" customHeight="1" thickBot="1" x14ac:dyDescent="0.25">
      <c r="B27" s="242" t="s">
        <v>875</v>
      </c>
      <c r="C27" s="243" t="s">
        <v>1222</v>
      </c>
      <c r="D27" s="244" t="s">
        <v>117</v>
      </c>
      <c r="E27" s="290">
        <v>6641.8654958321713</v>
      </c>
      <c r="G27" s="193"/>
    </row>
    <row r="28" spans="2:7" ht="15" customHeight="1" thickBot="1" x14ac:dyDescent="0.25">
      <c r="B28" s="245" t="s">
        <v>874</v>
      </c>
      <c r="C28" s="246" t="s">
        <v>1223</v>
      </c>
      <c r="D28" s="244" t="s">
        <v>4</v>
      </c>
      <c r="E28" s="290">
        <v>374.83715163092239</v>
      </c>
      <c r="G28" s="193"/>
    </row>
    <row r="29" spans="2:7" ht="15" customHeight="1" thickBot="1" x14ac:dyDescent="0.25">
      <c r="B29" s="245" t="s">
        <v>873</v>
      </c>
      <c r="C29" s="246" t="s">
        <v>1224</v>
      </c>
      <c r="D29" s="244" t="s">
        <v>4</v>
      </c>
      <c r="E29" s="290">
        <v>407.28332745481504</v>
      </c>
      <c r="G29" s="193"/>
    </row>
    <row r="30" spans="2:7" ht="15" customHeight="1" thickBot="1" x14ac:dyDescent="0.25">
      <c r="B30" s="242" t="s">
        <v>872</v>
      </c>
      <c r="C30" s="243" t="s">
        <v>1225</v>
      </c>
      <c r="D30" s="244" t="s">
        <v>117</v>
      </c>
      <c r="E30" s="290">
        <v>8415.2286457628488</v>
      </c>
      <c r="G30" s="193"/>
    </row>
    <row r="31" spans="2:7" ht="15" customHeight="1" thickBot="1" x14ac:dyDescent="0.25">
      <c r="B31" s="242" t="s">
        <v>871</v>
      </c>
      <c r="C31" s="243" t="s">
        <v>1226</v>
      </c>
      <c r="D31" s="244" t="s">
        <v>4</v>
      </c>
      <c r="E31" s="290">
        <v>36884.930275529121</v>
      </c>
      <c r="G31" s="193"/>
    </row>
    <row r="32" spans="2:7" ht="15" customHeight="1" thickBot="1" x14ac:dyDescent="0.25">
      <c r="B32" s="245" t="s">
        <v>860</v>
      </c>
      <c r="C32" s="246" t="s">
        <v>1227</v>
      </c>
      <c r="D32" s="244" t="s">
        <v>4</v>
      </c>
      <c r="E32" s="290">
        <v>1895.3786115951341</v>
      </c>
      <c r="G32" s="193"/>
    </row>
    <row r="33" spans="2:7" ht="15" customHeight="1" thickBot="1" x14ac:dyDescent="0.25">
      <c r="B33" s="245" t="s">
        <v>890</v>
      </c>
      <c r="C33" s="246" t="s">
        <v>1228</v>
      </c>
      <c r="D33" s="244" t="s">
        <v>4</v>
      </c>
      <c r="E33" s="290">
        <v>2217.7131272127285</v>
      </c>
      <c r="G33" s="193"/>
    </row>
    <row r="34" spans="2:7" ht="15" customHeight="1" thickBot="1" x14ac:dyDescent="0.25">
      <c r="B34" s="245" t="s">
        <v>864</v>
      </c>
      <c r="C34" s="246" t="s">
        <v>1229</v>
      </c>
      <c r="D34" s="244" t="s">
        <v>2</v>
      </c>
      <c r="E34" s="290">
        <v>731.46931656697177</v>
      </c>
      <c r="G34" s="193"/>
    </row>
    <row r="35" spans="2:7" ht="15" customHeight="1" thickBot="1" x14ac:dyDescent="0.25">
      <c r="B35" s="245" t="s">
        <v>863</v>
      </c>
      <c r="C35" s="246" t="s">
        <v>1230</v>
      </c>
      <c r="D35" s="244" t="s">
        <v>2</v>
      </c>
      <c r="E35" s="290">
        <v>1697.6524605947052</v>
      </c>
      <c r="G35" s="193"/>
    </row>
    <row r="36" spans="2:7" ht="15" customHeight="1" thickBot="1" x14ac:dyDescent="0.25">
      <c r="B36" s="245" t="s">
        <v>845</v>
      </c>
      <c r="C36" s="246" t="s">
        <v>1231</v>
      </c>
      <c r="D36" s="244" t="s">
        <v>2</v>
      </c>
      <c r="E36" s="290">
        <v>9132.9595832818231</v>
      </c>
      <c r="G36" s="193"/>
    </row>
    <row r="37" spans="2:7" ht="15" customHeight="1" thickBot="1" x14ac:dyDescent="0.25">
      <c r="B37" s="242" t="s">
        <v>889</v>
      </c>
      <c r="C37" s="243" t="s">
        <v>1232</v>
      </c>
      <c r="D37" s="244" t="s">
        <v>2</v>
      </c>
      <c r="E37" s="290">
        <v>327.10777839942199</v>
      </c>
      <c r="G37" s="193"/>
    </row>
    <row r="38" spans="2:7" ht="15" customHeight="1" thickBot="1" x14ac:dyDescent="0.25">
      <c r="B38" s="245" t="s">
        <v>888</v>
      </c>
      <c r="C38" s="246" t="s">
        <v>1233</v>
      </c>
      <c r="D38" s="244" t="s">
        <v>311</v>
      </c>
      <c r="E38" s="290">
        <v>4828437.7703838982</v>
      </c>
      <c r="G38" s="193"/>
    </row>
    <row r="39" spans="2:7" ht="15" customHeight="1" thickBot="1" x14ac:dyDescent="0.25">
      <c r="B39" s="242" t="s">
        <v>887</v>
      </c>
      <c r="C39" s="243" t="s">
        <v>1234</v>
      </c>
      <c r="D39" s="244" t="s">
        <v>117</v>
      </c>
      <c r="E39" s="290">
        <v>5100.1711823175701</v>
      </c>
      <c r="G39" s="193"/>
    </row>
    <row r="40" spans="2:7" ht="15" customHeight="1" thickBot="1" x14ac:dyDescent="0.25">
      <c r="B40" s="242" t="s">
        <v>886</v>
      </c>
      <c r="C40" s="243" t="s">
        <v>1235</v>
      </c>
      <c r="D40" s="244" t="s">
        <v>117</v>
      </c>
      <c r="E40" s="290">
        <v>5145.9417371404643</v>
      </c>
      <c r="G40" s="193"/>
    </row>
    <row r="41" spans="2:7" ht="15" customHeight="1" thickBot="1" x14ac:dyDescent="0.25">
      <c r="B41" s="242" t="s">
        <v>859</v>
      </c>
      <c r="C41" s="243" t="s">
        <v>1236</v>
      </c>
      <c r="D41" s="244" t="s">
        <v>855</v>
      </c>
      <c r="E41" s="290">
        <v>11782.864766416604</v>
      </c>
      <c r="G41" s="193"/>
    </row>
    <row r="42" spans="2:7" ht="15" customHeight="1" thickBot="1" x14ac:dyDescent="0.25">
      <c r="B42" s="242" t="s">
        <v>858</v>
      </c>
      <c r="C42" s="243" t="s">
        <v>1237</v>
      </c>
      <c r="D42" s="244" t="s">
        <v>855</v>
      </c>
      <c r="E42" s="290">
        <v>20137.230771417857</v>
      </c>
      <c r="G42" s="193"/>
    </row>
    <row r="43" spans="2:7" ht="15" customHeight="1" thickBot="1" x14ac:dyDescent="0.25">
      <c r="B43" s="242" t="s">
        <v>857</v>
      </c>
      <c r="C43" s="243" t="s">
        <v>1238</v>
      </c>
      <c r="D43" s="244" t="s">
        <v>855</v>
      </c>
      <c r="E43" s="290">
        <v>45149.507902610712</v>
      </c>
      <c r="G43" s="193"/>
    </row>
    <row r="44" spans="2:7" ht="15" customHeight="1" thickBot="1" x14ac:dyDescent="0.25">
      <c r="B44" s="242" t="s">
        <v>856</v>
      </c>
      <c r="C44" s="243" t="s">
        <v>1239</v>
      </c>
      <c r="D44" s="244" t="s">
        <v>855</v>
      </c>
      <c r="E44" s="290">
        <v>78552.551721996002</v>
      </c>
      <c r="G44" s="193"/>
    </row>
    <row r="45" spans="2:7" ht="15" customHeight="1" thickBot="1" x14ac:dyDescent="0.25">
      <c r="B45" s="242" t="s">
        <v>885</v>
      </c>
      <c r="C45" s="243" t="s">
        <v>1240</v>
      </c>
      <c r="D45" s="244" t="s">
        <v>117</v>
      </c>
      <c r="E45" s="290">
        <v>16509.759603726274</v>
      </c>
      <c r="G45" s="193"/>
    </row>
    <row r="46" spans="2:7" ht="15" customHeight="1" thickBot="1" x14ac:dyDescent="0.25">
      <c r="B46" s="242" t="s">
        <v>884</v>
      </c>
      <c r="C46" s="243" t="s">
        <v>1241</v>
      </c>
      <c r="D46" s="244" t="s">
        <v>117</v>
      </c>
      <c r="E46" s="290">
        <v>23159.578819024096</v>
      </c>
      <c r="G46" s="193"/>
    </row>
    <row r="47" spans="2:7" ht="15" customHeight="1" thickBot="1" x14ac:dyDescent="0.25">
      <c r="B47" s="242" t="s">
        <v>862</v>
      </c>
      <c r="C47" s="243" t="s">
        <v>1850</v>
      </c>
      <c r="D47" s="244" t="s">
        <v>2</v>
      </c>
      <c r="E47" s="290">
        <v>1101.6925198670742</v>
      </c>
      <c r="G47" s="193"/>
    </row>
    <row r="48" spans="2:7" ht="15" customHeight="1" thickBot="1" x14ac:dyDescent="0.25">
      <c r="B48" s="245" t="s">
        <v>766</v>
      </c>
      <c r="C48" s="246" t="s">
        <v>1242</v>
      </c>
      <c r="D48" s="244" t="s">
        <v>4</v>
      </c>
      <c r="E48" s="290">
        <v>6949.7552526459449</v>
      </c>
      <c r="G48" s="193"/>
    </row>
    <row r="49" spans="2:7" ht="15" customHeight="1" thickBot="1" x14ac:dyDescent="0.25">
      <c r="B49" s="245" t="s">
        <v>765</v>
      </c>
      <c r="C49" s="246" t="s">
        <v>1243</v>
      </c>
      <c r="D49" s="244" t="s">
        <v>4</v>
      </c>
      <c r="E49" s="290">
        <v>8934.0797914867908</v>
      </c>
      <c r="G49" s="193"/>
    </row>
    <row r="50" spans="2:7" ht="15" customHeight="1" thickBot="1" x14ac:dyDescent="0.25">
      <c r="B50" s="242" t="s">
        <v>764</v>
      </c>
      <c r="C50" s="243" t="s">
        <v>1244</v>
      </c>
      <c r="D50" s="244" t="s">
        <v>4</v>
      </c>
      <c r="E50" s="290">
        <v>14315.823659384072</v>
      </c>
      <c r="G50" s="193"/>
    </row>
    <row r="51" spans="2:7" ht="15" customHeight="1" thickBot="1" x14ac:dyDescent="0.25">
      <c r="B51" s="242" t="s">
        <v>854</v>
      </c>
      <c r="C51" s="243" t="s">
        <v>1245</v>
      </c>
      <c r="D51" s="244" t="s">
        <v>4</v>
      </c>
      <c r="E51" s="290">
        <v>4051.5549550401988</v>
      </c>
      <c r="G51" s="193"/>
    </row>
    <row r="52" spans="2:7" ht="15" customHeight="1" thickBot="1" x14ac:dyDescent="0.25">
      <c r="B52" s="242" t="s">
        <v>853</v>
      </c>
      <c r="C52" s="243" t="s">
        <v>1246</v>
      </c>
      <c r="D52" s="244" t="s">
        <v>4</v>
      </c>
      <c r="E52" s="290">
        <v>11552.322412887448</v>
      </c>
      <c r="G52" s="193"/>
    </row>
    <row r="53" spans="2:7" ht="15" customHeight="1" thickBot="1" x14ac:dyDescent="0.25">
      <c r="B53" s="242" t="s">
        <v>852</v>
      </c>
      <c r="C53" s="243" t="s">
        <v>1247</v>
      </c>
      <c r="D53" s="244" t="s">
        <v>4</v>
      </c>
      <c r="E53" s="290">
        <v>10312.297912376802</v>
      </c>
      <c r="G53" s="193"/>
    </row>
    <row r="54" spans="2:7" ht="15" customHeight="1" thickBot="1" x14ac:dyDescent="0.25">
      <c r="B54" s="242" t="s">
        <v>883</v>
      </c>
      <c r="C54" s="243" t="s">
        <v>1248</v>
      </c>
      <c r="D54" s="244" t="s">
        <v>2</v>
      </c>
      <c r="E54" s="290">
        <v>10782.302720800966</v>
      </c>
      <c r="G54" s="193"/>
    </row>
    <row r="55" spans="2:7" ht="15" customHeight="1" thickBot="1" x14ac:dyDescent="0.25">
      <c r="B55" s="242" t="s">
        <v>882</v>
      </c>
      <c r="C55" s="243" t="s">
        <v>1249</v>
      </c>
      <c r="D55" s="244" t="s">
        <v>2</v>
      </c>
      <c r="E55" s="290">
        <v>8068.9434906356973</v>
      </c>
      <c r="G55" s="193"/>
    </row>
    <row r="56" spans="2:7" ht="15" customHeight="1" thickBot="1" x14ac:dyDescent="0.25">
      <c r="B56" s="242" t="s">
        <v>881</v>
      </c>
      <c r="C56" s="243" t="s">
        <v>1250</v>
      </c>
      <c r="D56" s="244" t="s">
        <v>3</v>
      </c>
      <c r="E56" s="290">
        <v>6007.1598170714251</v>
      </c>
      <c r="G56" s="193"/>
    </row>
    <row r="57" spans="2:7" ht="15" customHeight="1" thickBot="1" x14ac:dyDescent="0.25">
      <c r="B57" s="245" t="s">
        <v>840</v>
      </c>
      <c r="C57" s="246" t="s">
        <v>1251</v>
      </c>
      <c r="D57" s="244" t="s">
        <v>119</v>
      </c>
      <c r="E57" s="290">
        <v>2981.7611048310068</v>
      </c>
      <c r="G57" s="193"/>
    </row>
    <row r="58" spans="2:7" ht="15" customHeight="1" thickBot="1" x14ac:dyDescent="0.25">
      <c r="B58" s="245" t="s">
        <v>842</v>
      </c>
      <c r="C58" s="246" t="s">
        <v>1253</v>
      </c>
      <c r="D58" s="244" t="s">
        <v>119</v>
      </c>
      <c r="E58" s="290">
        <v>3076.4615238208476</v>
      </c>
      <c r="G58" s="193"/>
    </row>
    <row r="59" spans="2:7" ht="15" customHeight="1" thickBot="1" x14ac:dyDescent="0.25">
      <c r="B59" s="242" t="s">
        <v>831</v>
      </c>
      <c r="C59" s="243" t="s">
        <v>1254</v>
      </c>
      <c r="D59" s="244" t="s">
        <v>3</v>
      </c>
      <c r="E59" s="290">
        <v>7297.6409960148803</v>
      </c>
      <c r="G59" s="193"/>
    </row>
    <row r="60" spans="2:7" ht="15" customHeight="1" thickBot="1" x14ac:dyDescent="0.25">
      <c r="B60" s="242" t="s">
        <v>833</v>
      </c>
      <c r="C60" s="243" t="s">
        <v>1255</v>
      </c>
      <c r="D60" s="244" t="s">
        <v>119</v>
      </c>
      <c r="E60" s="290">
        <v>1896.9130432960142</v>
      </c>
      <c r="G60" s="193"/>
    </row>
    <row r="61" spans="2:7" ht="15" customHeight="1" thickBot="1" x14ac:dyDescent="0.25">
      <c r="B61" s="245" t="s">
        <v>830</v>
      </c>
      <c r="C61" s="246" t="s">
        <v>1256</v>
      </c>
      <c r="D61" s="244" t="s">
        <v>3</v>
      </c>
      <c r="E61" s="290">
        <v>8791.7205852475545</v>
      </c>
      <c r="G61" s="193"/>
    </row>
    <row r="62" spans="2:7" ht="15" customHeight="1" thickBot="1" x14ac:dyDescent="0.25">
      <c r="B62" s="242" t="s">
        <v>829</v>
      </c>
      <c r="C62" s="243" t="s">
        <v>1754</v>
      </c>
      <c r="D62" s="244" t="s">
        <v>3</v>
      </c>
      <c r="E62" s="290">
        <v>7383.9759456314468</v>
      </c>
      <c r="G62" s="193"/>
    </row>
    <row r="63" spans="2:7" ht="15" customHeight="1" thickBot="1" x14ac:dyDescent="0.25">
      <c r="B63" s="245" t="s">
        <v>837</v>
      </c>
      <c r="C63" s="246" t="s">
        <v>1257</v>
      </c>
      <c r="D63" s="244" t="s">
        <v>117</v>
      </c>
      <c r="E63" s="290">
        <v>7341.7752218927308</v>
      </c>
      <c r="G63" s="193"/>
    </row>
    <row r="64" spans="2:7" ht="15" customHeight="1" thickBot="1" x14ac:dyDescent="0.25">
      <c r="B64" s="245" t="s">
        <v>822</v>
      </c>
      <c r="C64" s="246" t="s">
        <v>1258</v>
      </c>
      <c r="D64" s="244" t="s">
        <v>3</v>
      </c>
      <c r="E64" s="290">
        <v>312.52055092868505</v>
      </c>
      <c r="G64" s="193"/>
    </row>
    <row r="65" spans="2:7" ht="15" customHeight="1" thickBot="1" x14ac:dyDescent="0.25">
      <c r="B65" s="242" t="s">
        <v>828</v>
      </c>
      <c r="C65" s="243" t="s">
        <v>1259</v>
      </c>
      <c r="D65" s="244" t="s">
        <v>117</v>
      </c>
      <c r="E65" s="290">
        <v>1602.532952679253</v>
      </c>
      <c r="G65" s="193"/>
    </row>
    <row r="66" spans="2:7" ht="15" customHeight="1" thickBot="1" x14ac:dyDescent="0.25">
      <c r="B66" s="242" t="s">
        <v>827</v>
      </c>
      <c r="C66" s="243" t="s">
        <v>1260</v>
      </c>
      <c r="D66" s="244" t="s">
        <v>3</v>
      </c>
      <c r="E66" s="290">
        <v>10964.907358601162</v>
      </c>
      <c r="G66" s="193"/>
    </row>
    <row r="67" spans="2:7" ht="15" customHeight="1" thickBot="1" x14ac:dyDescent="0.25">
      <c r="B67" s="245" t="s">
        <v>823</v>
      </c>
      <c r="C67" s="246" t="s">
        <v>1261</v>
      </c>
      <c r="D67" s="244" t="s">
        <v>119</v>
      </c>
      <c r="E67" s="290">
        <v>2498.2361988972843</v>
      </c>
      <c r="G67" s="193"/>
    </row>
    <row r="68" spans="2:7" ht="15" customHeight="1" thickBot="1" x14ac:dyDescent="0.25">
      <c r="B68" s="245" t="s">
        <v>820</v>
      </c>
      <c r="C68" s="246" t="s">
        <v>1262</v>
      </c>
      <c r="D68" s="244" t="s">
        <v>3</v>
      </c>
      <c r="E68" s="290">
        <v>11378.139808739892</v>
      </c>
      <c r="G68" s="193"/>
    </row>
    <row r="69" spans="2:7" ht="15" customHeight="1" thickBot="1" x14ac:dyDescent="0.25">
      <c r="B69" s="245" t="s">
        <v>825</v>
      </c>
      <c r="C69" s="246" t="s">
        <v>1263</v>
      </c>
      <c r="D69" s="244" t="s">
        <v>117</v>
      </c>
      <c r="E69" s="290">
        <v>779.50358330502274</v>
      </c>
      <c r="G69" s="193"/>
    </row>
    <row r="70" spans="2:7" ht="15" customHeight="1" thickBot="1" x14ac:dyDescent="0.25">
      <c r="B70" s="242" t="s">
        <v>819</v>
      </c>
      <c r="C70" s="246" t="s">
        <v>1755</v>
      </c>
      <c r="D70" s="244" t="s">
        <v>3</v>
      </c>
      <c r="E70" s="290">
        <v>6415.7554073257106</v>
      </c>
      <c r="G70" s="193"/>
    </row>
    <row r="71" spans="2:7" ht="15" customHeight="1" thickBot="1" x14ac:dyDescent="0.25">
      <c r="B71" s="242" t="s">
        <v>818</v>
      </c>
      <c r="C71" s="243" t="s">
        <v>1264</v>
      </c>
      <c r="D71" s="244" t="s">
        <v>2</v>
      </c>
      <c r="E71" s="290">
        <v>47883.642172649874</v>
      </c>
      <c r="G71" s="193"/>
    </row>
    <row r="72" spans="2:7" ht="15" customHeight="1" thickBot="1" x14ac:dyDescent="0.25">
      <c r="B72" s="245" t="s">
        <v>815</v>
      </c>
      <c r="C72" s="246" t="s">
        <v>1265</v>
      </c>
      <c r="D72" s="244" t="s">
        <v>1</v>
      </c>
      <c r="E72" s="290">
        <v>19116.520819237598</v>
      </c>
      <c r="G72" s="193"/>
    </row>
    <row r="73" spans="2:7" ht="15" customHeight="1" thickBot="1" x14ac:dyDescent="0.25">
      <c r="B73" s="245" t="s">
        <v>810</v>
      </c>
      <c r="C73" s="246" t="s">
        <v>1266</v>
      </c>
      <c r="D73" s="244" t="s">
        <v>1</v>
      </c>
      <c r="E73" s="290">
        <v>36465.34470260291</v>
      </c>
      <c r="G73" s="193"/>
    </row>
    <row r="74" spans="2:7" ht="15" customHeight="1" thickBot="1" x14ac:dyDescent="0.25">
      <c r="B74" s="245" t="s">
        <v>806</v>
      </c>
      <c r="C74" s="246" t="s">
        <v>1267</v>
      </c>
      <c r="D74" s="244" t="s">
        <v>1</v>
      </c>
      <c r="E74" s="290">
        <v>23515.201635301368</v>
      </c>
      <c r="G74" s="193"/>
    </row>
    <row r="75" spans="2:7" ht="15" customHeight="1" thickBot="1" x14ac:dyDescent="0.25">
      <c r="B75" s="245" t="s">
        <v>805</v>
      </c>
      <c r="C75" s="246" t="s">
        <v>1268</v>
      </c>
      <c r="D75" s="244" t="s">
        <v>1</v>
      </c>
      <c r="E75" s="290">
        <v>30424.08109064764</v>
      </c>
      <c r="G75" s="193"/>
    </row>
    <row r="76" spans="2:7" ht="15" customHeight="1" thickBot="1" x14ac:dyDescent="0.25">
      <c r="B76" s="245" t="s">
        <v>814</v>
      </c>
      <c r="C76" s="246" t="s">
        <v>1269</v>
      </c>
      <c r="D76" s="244" t="s">
        <v>1</v>
      </c>
      <c r="E76" s="290">
        <v>21107.087565822007</v>
      </c>
      <c r="G76" s="193"/>
    </row>
    <row r="77" spans="2:7" ht="15" customHeight="1" thickBot="1" x14ac:dyDescent="0.25">
      <c r="B77" s="245" t="s">
        <v>813</v>
      </c>
      <c r="C77" s="246" t="s">
        <v>1270</v>
      </c>
      <c r="D77" s="244" t="s">
        <v>1</v>
      </c>
      <c r="E77" s="290">
        <v>27606.577655192792</v>
      </c>
      <c r="G77" s="193"/>
    </row>
    <row r="78" spans="2:7" ht="15" customHeight="1" thickBot="1" x14ac:dyDescent="0.25">
      <c r="B78" s="245" t="s">
        <v>809</v>
      </c>
      <c r="C78" s="246" t="s">
        <v>1271</v>
      </c>
      <c r="D78" s="244" t="s">
        <v>1</v>
      </c>
      <c r="E78" s="290">
        <v>35605.832641184665</v>
      </c>
      <c r="G78" s="193"/>
    </row>
    <row r="79" spans="2:7" ht="15" customHeight="1" thickBot="1" x14ac:dyDescent="0.25">
      <c r="B79" s="245" t="s">
        <v>808</v>
      </c>
      <c r="C79" s="246" t="s">
        <v>1272</v>
      </c>
      <c r="D79" s="244" t="s">
        <v>1</v>
      </c>
      <c r="E79" s="290">
        <v>23643.933641228679</v>
      </c>
      <c r="G79" s="193"/>
    </row>
    <row r="80" spans="2:7" ht="15" customHeight="1" thickBot="1" x14ac:dyDescent="0.25">
      <c r="B80" s="245" t="s">
        <v>804</v>
      </c>
      <c r="C80" s="246" t="s">
        <v>1273</v>
      </c>
      <c r="D80" s="244" t="s">
        <v>1</v>
      </c>
      <c r="E80" s="290">
        <v>22527.681598506679</v>
      </c>
      <c r="G80" s="193"/>
    </row>
    <row r="81" spans="2:7" ht="15" customHeight="1" thickBot="1" x14ac:dyDescent="0.25">
      <c r="B81" s="245" t="s">
        <v>803</v>
      </c>
      <c r="C81" s="246" t="s">
        <v>1274</v>
      </c>
      <c r="D81" s="244" t="s">
        <v>1</v>
      </c>
      <c r="E81" s="290">
        <v>21012.946136731571</v>
      </c>
      <c r="G81" s="193"/>
    </row>
    <row r="82" spans="2:7" ht="15" customHeight="1" thickBot="1" x14ac:dyDescent="0.25">
      <c r="B82" s="242" t="s">
        <v>802</v>
      </c>
      <c r="C82" s="243" t="s">
        <v>1275</v>
      </c>
      <c r="D82" s="244" t="s">
        <v>1</v>
      </c>
      <c r="E82" s="290">
        <v>25339.591772163345</v>
      </c>
      <c r="G82" s="193"/>
    </row>
    <row r="83" spans="2:7" ht="15" customHeight="1" thickBot="1" x14ac:dyDescent="0.25">
      <c r="B83" s="242" t="s">
        <v>812</v>
      </c>
      <c r="C83" s="243" t="s">
        <v>1276</v>
      </c>
      <c r="D83" s="244" t="s">
        <v>1</v>
      </c>
      <c r="E83" s="290">
        <v>20700.626725853657</v>
      </c>
      <c r="G83" s="193"/>
    </row>
    <row r="84" spans="2:7" ht="15" customHeight="1" thickBot="1" x14ac:dyDescent="0.25">
      <c r="B84" s="245" t="s">
        <v>799</v>
      </c>
      <c r="C84" s="246" t="s">
        <v>1277</v>
      </c>
      <c r="D84" s="244" t="s">
        <v>3</v>
      </c>
      <c r="E84" s="290">
        <v>3621.1079847178157</v>
      </c>
      <c r="G84" s="193"/>
    </row>
    <row r="85" spans="2:7" ht="15" customHeight="1" thickBot="1" x14ac:dyDescent="0.25">
      <c r="B85" s="245" t="s">
        <v>796</v>
      </c>
      <c r="C85" s="246" t="s">
        <v>1278</v>
      </c>
      <c r="D85" s="244" t="s">
        <v>2</v>
      </c>
      <c r="E85" s="290">
        <v>2151.7628674268449</v>
      </c>
      <c r="G85" s="193"/>
    </row>
    <row r="86" spans="2:7" ht="15" customHeight="1" thickBot="1" x14ac:dyDescent="0.25">
      <c r="B86" s="245" t="s">
        <v>793</v>
      </c>
      <c r="C86" s="246" t="s">
        <v>1279</v>
      </c>
      <c r="D86" s="244" t="s">
        <v>4</v>
      </c>
      <c r="E86" s="290">
        <v>2915.6111073871548</v>
      </c>
      <c r="G86" s="193"/>
    </row>
    <row r="87" spans="2:7" ht="15" customHeight="1" thickBot="1" x14ac:dyDescent="0.25">
      <c r="B87" s="242" t="s">
        <v>795</v>
      </c>
      <c r="C87" s="243" t="s">
        <v>1280</v>
      </c>
      <c r="D87" s="244" t="s">
        <v>2</v>
      </c>
      <c r="E87" s="290">
        <v>1419.3206728191522</v>
      </c>
      <c r="G87" s="193"/>
    </row>
    <row r="88" spans="2:7" ht="15" customHeight="1" thickBot="1" x14ac:dyDescent="0.25">
      <c r="B88" s="242" t="s">
        <v>792</v>
      </c>
      <c r="C88" s="243" t="s">
        <v>1281</v>
      </c>
      <c r="D88" s="244" t="s">
        <v>4</v>
      </c>
      <c r="E88" s="290">
        <v>3190.7076120333863</v>
      </c>
      <c r="G88" s="193"/>
    </row>
    <row r="89" spans="2:7" ht="15" customHeight="1" thickBot="1" x14ac:dyDescent="0.25">
      <c r="B89" s="242" t="s">
        <v>791</v>
      </c>
      <c r="C89" s="243" t="s">
        <v>1282</v>
      </c>
      <c r="D89" s="244" t="s">
        <v>4</v>
      </c>
      <c r="E89" s="290">
        <v>3549.1003950350323</v>
      </c>
      <c r="G89" s="193"/>
    </row>
    <row r="90" spans="2:7" ht="15" customHeight="1" thickBot="1" x14ac:dyDescent="0.25">
      <c r="B90" s="247" t="s">
        <v>786</v>
      </c>
      <c r="C90" s="246" t="s">
        <v>1283</v>
      </c>
      <c r="D90" s="244" t="s">
        <v>2</v>
      </c>
      <c r="E90" s="290">
        <v>363799.26901434612</v>
      </c>
      <c r="G90" s="193"/>
    </row>
    <row r="91" spans="2:7" ht="15" customHeight="1" thickBot="1" x14ac:dyDescent="0.25">
      <c r="B91" s="247" t="s">
        <v>788</v>
      </c>
      <c r="C91" s="246" t="s">
        <v>1284</v>
      </c>
      <c r="D91" s="244" t="s">
        <v>2</v>
      </c>
      <c r="E91" s="290">
        <v>0</v>
      </c>
      <c r="G91" s="193"/>
    </row>
    <row r="92" spans="2:7" ht="15" customHeight="1" thickBot="1" x14ac:dyDescent="0.25">
      <c r="B92" s="247" t="s">
        <v>785</v>
      </c>
      <c r="C92" s="246" t="s">
        <v>1851</v>
      </c>
      <c r="D92" s="244" t="s">
        <v>2</v>
      </c>
      <c r="E92" s="290">
        <v>145841.95887873496</v>
      </c>
      <c r="G92" s="193"/>
    </row>
    <row r="93" spans="2:7" ht="15" customHeight="1" thickBot="1" x14ac:dyDescent="0.25">
      <c r="B93" s="242" t="s">
        <v>777</v>
      </c>
      <c r="C93" s="243" t="s">
        <v>1285</v>
      </c>
      <c r="D93" s="244" t="s">
        <v>2</v>
      </c>
      <c r="E93" s="290">
        <v>681804.38842497335</v>
      </c>
      <c r="G93" s="193"/>
    </row>
    <row r="94" spans="2:7" ht="15" customHeight="1" thickBot="1" x14ac:dyDescent="0.25">
      <c r="B94" s="247" t="s">
        <v>776</v>
      </c>
      <c r="C94" s="246" t="s">
        <v>1286</v>
      </c>
      <c r="D94" s="244" t="s">
        <v>2</v>
      </c>
      <c r="E94" s="290">
        <v>225077.59140354389</v>
      </c>
      <c r="G94" s="193"/>
    </row>
    <row r="95" spans="2:7" ht="15" customHeight="1" thickBot="1" x14ac:dyDescent="0.25">
      <c r="B95" s="245" t="s">
        <v>775</v>
      </c>
      <c r="C95" s="246" t="s">
        <v>1496</v>
      </c>
      <c r="D95" s="244" t="s">
        <v>2</v>
      </c>
      <c r="E95" s="290">
        <v>773485.72670305171</v>
      </c>
      <c r="G95" s="193"/>
    </row>
    <row r="96" spans="2:7" ht="15" customHeight="1" thickBot="1" x14ac:dyDescent="0.25">
      <c r="B96" s="245" t="s">
        <v>774</v>
      </c>
      <c r="C96" s="246" t="s">
        <v>1287</v>
      </c>
      <c r="D96" s="244" t="s">
        <v>2</v>
      </c>
      <c r="E96" s="290">
        <v>773485.72670305171</v>
      </c>
      <c r="G96" s="193"/>
    </row>
    <row r="97" spans="2:7" ht="15" customHeight="1" thickBot="1" x14ac:dyDescent="0.25">
      <c r="B97" s="242" t="s">
        <v>773</v>
      </c>
      <c r="C97" s="243" t="s">
        <v>1288</v>
      </c>
      <c r="D97" s="244" t="s">
        <v>2</v>
      </c>
      <c r="E97" s="290">
        <v>675312.77695797978</v>
      </c>
      <c r="G97" s="193"/>
    </row>
    <row r="98" spans="2:7" ht="15" customHeight="1" thickBot="1" x14ac:dyDescent="0.25">
      <c r="B98" s="242" t="s">
        <v>772</v>
      </c>
      <c r="C98" s="243" t="s">
        <v>1289</v>
      </c>
      <c r="D98" s="244" t="s">
        <v>2</v>
      </c>
      <c r="E98" s="290">
        <v>479472.81570602884</v>
      </c>
      <c r="G98" s="193"/>
    </row>
    <row r="99" spans="2:7" ht="15" customHeight="1" thickBot="1" x14ac:dyDescent="0.25">
      <c r="B99" s="242" t="s">
        <v>771</v>
      </c>
      <c r="C99" s="243" t="s">
        <v>1290</v>
      </c>
      <c r="D99" s="244" t="s">
        <v>2</v>
      </c>
      <c r="E99" s="290">
        <v>562025.08621238009</v>
      </c>
      <c r="G99" s="193"/>
    </row>
    <row r="100" spans="2:7" ht="15" customHeight="1" thickBot="1" x14ac:dyDescent="0.25">
      <c r="B100" s="242" t="s">
        <v>770</v>
      </c>
      <c r="C100" s="243" t="s">
        <v>1291</v>
      </c>
      <c r="D100" s="244" t="s">
        <v>2</v>
      </c>
      <c r="E100" s="290">
        <v>128498.25681655755</v>
      </c>
      <c r="G100" s="193"/>
    </row>
    <row r="101" spans="2:7" ht="15" customHeight="1" thickBot="1" x14ac:dyDescent="0.25">
      <c r="B101" s="242" t="s">
        <v>769</v>
      </c>
      <c r="C101" s="243" t="s">
        <v>1292</v>
      </c>
      <c r="D101" s="244" t="s">
        <v>2</v>
      </c>
      <c r="E101" s="290">
        <v>158436.95246678533</v>
      </c>
      <c r="G101" s="193"/>
    </row>
    <row r="102" spans="2:7" ht="15" customHeight="1" thickBot="1" x14ac:dyDescent="0.25">
      <c r="B102" s="242" t="s">
        <v>784</v>
      </c>
      <c r="C102" s="243" t="s">
        <v>1293</v>
      </c>
      <c r="D102" s="244" t="s">
        <v>2</v>
      </c>
      <c r="E102" s="290">
        <v>389886.94696644344</v>
      </c>
      <c r="G102" s="193"/>
    </row>
    <row r="103" spans="2:7" ht="15" customHeight="1" thickBot="1" x14ac:dyDescent="0.25">
      <c r="B103" s="242" t="s">
        <v>783</v>
      </c>
      <c r="C103" s="243" t="s">
        <v>1294</v>
      </c>
      <c r="D103" s="244" t="s">
        <v>2</v>
      </c>
      <c r="E103" s="290">
        <v>63026.529304353993</v>
      </c>
      <c r="G103" s="193"/>
    </row>
    <row r="104" spans="2:7" ht="15" customHeight="1" thickBot="1" x14ac:dyDescent="0.25">
      <c r="B104" s="242" t="s">
        <v>782</v>
      </c>
      <c r="C104" s="243" t="s">
        <v>1295</v>
      </c>
      <c r="D104" s="244" t="s">
        <v>2</v>
      </c>
      <c r="E104" s="290">
        <v>62388.371039274207</v>
      </c>
      <c r="G104" s="193"/>
    </row>
    <row r="105" spans="2:7" ht="15" customHeight="1" thickBot="1" x14ac:dyDescent="0.25">
      <c r="B105" s="242" t="s">
        <v>781</v>
      </c>
      <c r="C105" s="243" t="s">
        <v>1296</v>
      </c>
      <c r="D105" s="244" t="s">
        <v>2</v>
      </c>
      <c r="E105" s="290">
        <v>61147.620181179991</v>
      </c>
      <c r="G105" s="193"/>
    </row>
    <row r="106" spans="2:7" ht="15" customHeight="1" thickBot="1" x14ac:dyDescent="0.25">
      <c r="B106" s="242" t="s">
        <v>780</v>
      </c>
      <c r="C106" s="243" t="s">
        <v>1297</v>
      </c>
      <c r="D106" s="244" t="s">
        <v>2</v>
      </c>
      <c r="E106" s="290">
        <v>285083.42264558165</v>
      </c>
      <c r="G106" s="193"/>
    </row>
    <row r="107" spans="2:7" ht="15" customHeight="1" thickBot="1" x14ac:dyDescent="0.25">
      <c r="B107" s="242" t="s">
        <v>779</v>
      </c>
      <c r="C107" s="243" t="s">
        <v>1298</v>
      </c>
      <c r="D107" s="244" t="s">
        <v>2</v>
      </c>
      <c r="E107" s="290">
        <v>1278338.6036563867</v>
      </c>
      <c r="G107" s="193"/>
    </row>
    <row r="108" spans="2:7" ht="15" customHeight="1" thickBot="1" x14ac:dyDescent="0.25">
      <c r="B108" s="245" t="s">
        <v>758</v>
      </c>
      <c r="C108" s="246" t="s">
        <v>1299</v>
      </c>
      <c r="D108" s="244" t="s">
        <v>2</v>
      </c>
      <c r="E108" s="290">
        <v>32544.566319564878</v>
      </c>
      <c r="G108" s="193"/>
    </row>
    <row r="109" spans="2:7" ht="15" customHeight="1" thickBot="1" x14ac:dyDescent="0.25">
      <c r="B109" s="248" t="s">
        <v>757</v>
      </c>
      <c r="C109" s="249" t="s">
        <v>1300</v>
      </c>
      <c r="D109" s="244" t="s">
        <v>117</v>
      </c>
      <c r="E109" s="290">
        <v>4216.1076623472263</v>
      </c>
      <c r="G109" s="193"/>
    </row>
    <row r="110" spans="2:7" ht="15" customHeight="1" thickBot="1" x14ac:dyDescent="0.25">
      <c r="B110" s="248" t="s">
        <v>756</v>
      </c>
      <c r="C110" s="249" t="s">
        <v>1301</v>
      </c>
      <c r="D110" s="244" t="s">
        <v>2</v>
      </c>
      <c r="E110" s="290">
        <v>52882.069969653741</v>
      </c>
      <c r="G110" s="193"/>
    </row>
    <row r="111" spans="2:7" ht="15" customHeight="1" thickBot="1" x14ac:dyDescent="0.25">
      <c r="B111" s="248" t="s">
        <v>755</v>
      </c>
      <c r="C111" s="249" t="s">
        <v>1302</v>
      </c>
      <c r="D111" s="244" t="s">
        <v>117</v>
      </c>
      <c r="E111" s="290">
        <v>4607.0416119437268</v>
      </c>
      <c r="G111" s="193"/>
    </row>
    <row r="112" spans="2:7" ht="15" customHeight="1" thickBot="1" x14ac:dyDescent="0.25">
      <c r="B112" s="248" t="s">
        <v>763</v>
      </c>
      <c r="C112" s="249" t="s">
        <v>1303</v>
      </c>
      <c r="D112" s="244" t="s">
        <v>4</v>
      </c>
      <c r="E112" s="290">
        <v>14906.664805919534</v>
      </c>
      <c r="G112" s="193"/>
    </row>
    <row r="113" spans="2:7" ht="15" customHeight="1" thickBot="1" x14ac:dyDescent="0.25">
      <c r="B113" s="248" t="s">
        <v>762</v>
      </c>
      <c r="C113" s="249" t="s">
        <v>1304</v>
      </c>
      <c r="D113" s="244" t="s">
        <v>2</v>
      </c>
      <c r="E113" s="290">
        <v>94021.125805688498</v>
      </c>
      <c r="G113" s="193"/>
    </row>
    <row r="114" spans="2:7" ht="15" customHeight="1" thickBot="1" x14ac:dyDescent="0.25">
      <c r="B114" s="245" t="s">
        <v>761</v>
      </c>
      <c r="C114" s="246" t="s">
        <v>1305</v>
      </c>
      <c r="D114" s="244" t="s">
        <v>2</v>
      </c>
      <c r="E114" s="290">
        <v>41814.661821044232</v>
      </c>
      <c r="G114" s="193"/>
    </row>
    <row r="115" spans="2:7" ht="15" customHeight="1" thickBot="1" x14ac:dyDescent="0.25">
      <c r="B115" s="245" t="s">
        <v>742</v>
      </c>
      <c r="C115" s="246" t="s">
        <v>1306</v>
      </c>
      <c r="D115" s="244" t="s">
        <v>2</v>
      </c>
      <c r="E115" s="290">
        <v>11861.440991785679</v>
      </c>
      <c r="G115" s="193"/>
    </row>
    <row r="116" spans="2:7" ht="15" customHeight="1" thickBot="1" x14ac:dyDescent="0.25">
      <c r="B116" s="245" t="s">
        <v>741</v>
      </c>
      <c r="C116" s="246" t="s">
        <v>1307</v>
      </c>
      <c r="D116" s="244" t="s">
        <v>2</v>
      </c>
      <c r="E116" s="290">
        <v>16327.20479354025</v>
      </c>
      <c r="G116" s="193"/>
    </row>
    <row r="117" spans="2:7" ht="15" customHeight="1" thickBot="1" x14ac:dyDescent="0.25">
      <c r="B117" s="242" t="s">
        <v>754</v>
      </c>
      <c r="C117" s="243" t="s">
        <v>1308</v>
      </c>
      <c r="D117" s="244" t="s">
        <v>2</v>
      </c>
      <c r="E117" s="290">
        <v>68611.074146949177</v>
      </c>
      <c r="G117" s="193"/>
    </row>
    <row r="118" spans="2:7" ht="15" customHeight="1" thickBot="1" x14ac:dyDescent="0.25">
      <c r="B118" s="242" t="s">
        <v>753</v>
      </c>
      <c r="C118" s="243" t="s">
        <v>1309</v>
      </c>
      <c r="D118" s="244" t="s">
        <v>2</v>
      </c>
      <c r="E118" s="290">
        <v>58445.166704521027</v>
      </c>
      <c r="G118" s="193"/>
    </row>
    <row r="119" spans="2:7" ht="15" customHeight="1" thickBot="1" x14ac:dyDescent="0.25">
      <c r="B119" s="242" t="s">
        <v>752</v>
      </c>
      <c r="C119" s="243" t="s">
        <v>1310</v>
      </c>
      <c r="D119" s="244" t="s">
        <v>744</v>
      </c>
      <c r="E119" s="290">
        <v>6590.4463862679495</v>
      </c>
      <c r="G119" s="193"/>
    </row>
    <row r="120" spans="2:7" ht="15" customHeight="1" thickBot="1" x14ac:dyDescent="0.25">
      <c r="B120" s="242" t="s">
        <v>751</v>
      </c>
      <c r="C120" s="243" t="s">
        <v>1311</v>
      </c>
      <c r="D120" s="244" t="s">
        <v>2</v>
      </c>
      <c r="E120" s="290">
        <v>35831.543003345927</v>
      </c>
      <c r="G120" s="193"/>
    </row>
    <row r="121" spans="2:7" ht="15" customHeight="1" thickBot="1" x14ac:dyDescent="0.25">
      <c r="B121" s="242" t="s">
        <v>750</v>
      </c>
      <c r="C121" s="243" t="s">
        <v>1312</v>
      </c>
      <c r="D121" s="244" t="s">
        <v>2</v>
      </c>
      <c r="E121" s="290">
        <v>171349.77606807262</v>
      </c>
      <c r="G121" s="193"/>
    </row>
    <row r="122" spans="2:7" ht="15" customHeight="1" thickBot="1" x14ac:dyDescent="0.25">
      <c r="B122" s="242" t="s">
        <v>749</v>
      </c>
      <c r="C122" s="243" t="s">
        <v>1313</v>
      </c>
      <c r="D122" s="244" t="s">
        <v>2</v>
      </c>
      <c r="E122" s="290">
        <v>56664.586100004773</v>
      </c>
      <c r="G122" s="193"/>
    </row>
    <row r="123" spans="2:7" ht="15" customHeight="1" thickBot="1" x14ac:dyDescent="0.25">
      <c r="B123" s="242" t="s">
        <v>748</v>
      </c>
      <c r="C123" s="243" t="s">
        <v>1314</v>
      </c>
      <c r="D123" s="244" t="s">
        <v>2</v>
      </c>
      <c r="E123" s="290">
        <v>170413.57303560953</v>
      </c>
      <c r="G123" s="193"/>
    </row>
    <row r="124" spans="2:7" ht="15" customHeight="1" thickBot="1" x14ac:dyDescent="0.25">
      <c r="B124" s="242" t="s">
        <v>747</v>
      </c>
      <c r="C124" s="243" t="s">
        <v>1315</v>
      </c>
      <c r="D124" s="244" t="s">
        <v>2</v>
      </c>
      <c r="E124" s="290">
        <v>101152.07072036219</v>
      </c>
      <c r="G124" s="193"/>
    </row>
    <row r="125" spans="2:7" ht="15" customHeight="1" thickBot="1" x14ac:dyDescent="0.25">
      <c r="B125" s="242" t="s">
        <v>746</v>
      </c>
      <c r="C125" s="243" t="s">
        <v>1316</v>
      </c>
      <c r="D125" s="244" t="s">
        <v>2</v>
      </c>
      <c r="E125" s="290">
        <v>88756.624911190913</v>
      </c>
      <c r="G125" s="193"/>
    </row>
    <row r="126" spans="2:7" ht="15" customHeight="1" thickBot="1" x14ac:dyDescent="0.25">
      <c r="B126" s="242" t="s">
        <v>745</v>
      </c>
      <c r="C126" s="243" t="s">
        <v>1317</v>
      </c>
      <c r="D126" s="244" t="s">
        <v>744</v>
      </c>
      <c r="E126" s="290">
        <v>7689.6760892656021</v>
      </c>
      <c r="G126" s="193"/>
    </row>
    <row r="127" spans="2:7" ht="15" customHeight="1" thickBot="1" x14ac:dyDescent="0.25">
      <c r="B127" s="245" t="s">
        <v>692</v>
      </c>
      <c r="C127" s="246" t="s">
        <v>1318</v>
      </c>
      <c r="D127" s="244" t="s">
        <v>2</v>
      </c>
      <c r="E127" s="290">
        <v>151138.55195071068</v>
      </c>
      <c r="G127" s="193"/>
    </row>
    <row r="128" spans="2:7" ht="15" customHeight="1" thickBot="1" x14ac:dyDescent="0.25">
      <c r="B128" s="242" t="s">
        <v>691</v>
      </c>
      <c r="C128" s="243" t="s">
        <v>1319</v>
      </c>
      <c r="D128" s="244" t="s">
        <v>2</v>
      </c>
      <c r="E128" s="290">
        <v>191683.38805996682</v>
      </c>
      <c r="G128" s="193"/>
    </row>
    <row r="129" spans="2:7" ht="15" customHeight="1" thickBot="1" x14ac:dyDescent="0.25">
      <c r="B129" s="245" t="s">
        <v>730</v>
      </c>
      <c r="C129" s="246" t="s">
        <v>1320</v>
      </c>
      <c r="D129" s="244" t="s">
        <v>2</v>
      </c>
      <c r="E129" s="290">
        <v>32856.495897338675</v>
      </c>
      <c r="G129" s="193"/>
    </row>
    <row r="130" spans="2:7" ht="15" customHeight="1" thickBot="1" x14ac:dyDescent="0.25">
      <c r="B130" s="242" t="s">
        <v>729</v>
      </c>
      <c r="C130" s="243" t="s">
        <v>1321</v>
      </c>
      <c r="D130" s="244" t="s">
        <v>2</v>
      </c>
      <c r="E130" s="290">
        <v>64563.390578296043</v>
      </c>
      <c r="G130" s="193"/>
    </row>
    <row r="131" spans="2:7" ht="15" customHeight="1" thickBot="1" x14ac:dyDescent="0.25">
      <c r="B131" s="242" t="s">
        <v>738</v>
      </c>
      <c r="C131" s="243" t="s">
        <v>1322</v>
      </c>
      <c r="D131" s="244" t="s">
        <v>4</v>
      </c>
      <c r="E131" s="290">
        <v>4000.1714632511957</v>
      </c>
      <c r="G131" s="193"/>
    </row>
    <row r="132" spans="2:7" ht="15" customHeight="1" thickBot="1" x14ac:dyDescent="0.25">
      <c r="B132" s="242" t="s">
        <v>737</v>
      </c>
      <c r="C132" s="243" t="s">
        <v>1323</v>
      </c>
      <c r="D132" s="244" t="s">
        <v>4</v>
      </c>
      <c r="E132" s="290">
        <v>3293.2882010554677</v>
      </c>
      <c r="G132" s="193"/>
    </row>
    <row r="133" spans="2:7" ht="15" customHeight="1" thickBot="1" x14ac:dyDescent="0.25">
      <c r="B133" s="245" t="s">
        <v>736</v>
      </c>
      <c r="C133" s="249" t="s">
        <v>1172</v>
      </c>
      <c r="D133" s="244" t="s">
        <v>4</v>
      </c>
      <c r="E133" s="290">
        <v>11582.561158661369</v>
      </c>
      <c r="G133" s="193"/>
    </row>
    <row r="134" spans="2:7" ht="15" customHeight="1" thickBot="1" x14ac:dyDescent="0.25">
      <c r="B134" s="242" t="s">
        <v>735</v>
      </c>
      <c r="C134" s="243" t="s">
        <v>1324</v>
      </c>
      <c r="D134" s="244" t="s">
        <v>4</v>
      </c>
      <c r="E134" s="290">
        <v>23526.706741525784</v>
      </c>
      <c r="G134" s="193"/>
    </row>
    <row r="135" spans="2:7" ht="15" customHeight="1" thickBot="1" x14ac:dyDescent="0.25">
      <c r="B135" s="242" t="s">
        <v>734</v>
      </c>
      <c r="C135" s="243" t="s">
        <v>1574</v>
      </c>
      <c r="D135" s="244" t="s">
        <v>4</v>
      </c>
      <c r="E135" s="290">
        <v>6153.3997380010323</v>
      </c>
      <c r="G135" s="193"/>
    </row>
    <row r="136" spans="2:7" ht="15" customHeight="1" thickBot="1" x14ac:dyDescent="0.25">
      <c r="B136" s="242" t="s">
        <v>733</v>
      </c>
      <c r="C136" s="243" t="s">
        <v>1325</v>
      </c>
      <c r="D136" s="244" t="s">
        <v>4</v>
      </c>
      <c r="E136" s="290">
        <v>2030.7689583676035</v>
      </c>
      <c r="G136" s="193"/>
    </row>
    <row r="137" spans="2:7" ht="15" customHeight="1" thickBot="1" x14ac:dyDescent="0.25">
      <c r="B137" s="245" t="s">
        <v>728</v>
      </c>
      <c r="C137" s="249" t="s">
        <v>1326</v>
      </c>
      <c r="D137" s="244" t="s">
        <v>2</v>
      </c>
      <c r="E137" s="290">
        <v>1156.5898528904972</v>
      </c>
      <c r="G137" s="193"/>
    </row>
    <row r="138" spans="2:7" ht="15" customHeight="1" thickBot="1" x14ac:dyDescent="0.25">
      <c r="B138" s="242" t="s">
        <v>689</v>
      </c>
      <c r="C138" s="243" t="s">
        <v>1327</v>
      </c>
      <c r="D138" s="244" t="s">
        <v>2</v>
      </c>
      <c r="E138" s="290">
        <v>794.28156159822129</v>
      </c>
      <c r="G138" s="193"/>
    </row>
    <row r="139" spans="2:7" ht="15" customHeight="1" thickBot="1" x14ac:dyDescent="0.25">
      <c r="B139" s="245" t="s">
        <v>727</v>
      </c>
      <c r="C139" s="249" t="s">
        <v>1328</v>
      </c>
      <c r="D139" s="244" t="s">
        <v>2</v>
      </c>
      <c r="E139" s="290">
        <v>2035.6584009195005</v>
      </c>
      <c r="G139" s="193"/>
    </row>
    <row r="140" spans="2:7" ht="15" customHeight="1" thickBot="1" x14ac:dyDescent="0.25">
      <c r="B140" s="245" t="s">
        <v>726</v>
      </c>
      <c r="C140" s="249" t="s">
        <v>1329</v>
      </c>
      <c r="D140" s="244" t="s">
        <v>2</v>
      </c>
      <c r="E140" s="290">
        <v>1177.318714994271</v>
      </c>
      <c r="G140" s="193"/>
    </row>
    <row r="141" spans="2:7" ht="15" customHeight="1" thickBot="1" x14ac:dyDescent="0.25">
      <c r="B141" s="242" t="s">
        <v>725</v>
      </c>
      <c r="C141" s="243" t="s">
        <v>1852</v>
      </c>
      <c r="D141" s="244" t="s">
        <v>2</v>
      </c>
      <c r="E141" s="290">
        <v>18914.031831967415</v>
      </c>
      <c r="G141" s="193"/>
    </row>
    <row r="142" spans="2:7" ht="15" customHeight="1" thickBot="1" x14ac:dyDescent="0.25">
      <c r="B142" s="242" t="s">
        <v>724</v>
      </c>
      <c r="C142" s="243" t="s">
        <v>1853</v>
      </c>
      <c r="D142" s="244" t="s">
        <v>2</v>
      </c>
      <c r="E142" s="290">
        <v>28873.719061099597</v>
      </c>
      <c r="G142" s="193"/>
    </row>
    <row r="143" spans="2:7" ht="15" customHeight="1" thickBot="1" x14ac:dyDescent="0.25">
      <c r="B143" s="242" t="s">
        <v>714</v>
      </c>
      <c r="C143" s="243" t="s">
        <v>1330</v>
      </c>
      <c r="D143" s="244" t="s">
        <v>2</v>
      </c>
      <c r="E143" s="290">
        <v>9197.9673567449845</v>
      </c>
      <c r="G143" s="193"/>
    </row>
    <row r="144" spans="2:7" ht="15" customHeight="1" thickBot="1" x14ac:dyDescent="0.25">
      <c r="B144" s="242" t="s">
        <v>713</v>
      </c>
      <c r="C144" s="243" t="s">
        <v>1331</v>
      </c>
      <c r="D144" s="244" t="s">
        <v>2</v>
      </c>
      <c r="E144" s="290">
        <v>15602.213446182235</v>
      </c>
      <c r="G144" s="193"/>
    </row>
    <row r="145" spans="2:7" ht="15" customHeight="1" thickBot="1" x14ac:dyDescent="0.25">
      <c r="B145" s="242" t="s">
        <v>712</v>
      </c>
      <c r="C145" s="243" t="s">
        <v>1332</v>
      </c>
      <c r="D145" s="244" t="s">
        <v>2</v>
      </c>
      <c r="E145" s="290">
        <v>19677.837255053924</v>
      </c>
      <c r="G145" s="193"/>
    </row>
    <row r="146" spans="2:7" ht="15" customHeight="1" thickBot="1" x14ac:dyDescent="0.25">
      <c r="B146" s="242" t="s">
        <v>711</v>
      </c>
      <c r="C146" s="243" t="s">
        <v>1333</v>
      </c>
      <c r="D146" s="244" t="s">
        <v>2</v>
      </c>
      <c r="E146" s="290">
        <v>1705.982409812673</v>
      </c>
      <c r="G146" s="193"/>
    </row>
    <row r="147" spans="2:7" ht="15" customHeight="1" thickBot="1" x14ac:dyDescent="0.25">
      <c r="B147" s="242" t="s">
        <v>710</v>
      </c>
      <c r="C147" s="243" t="s">
        <v>1334</v>
      </c>
      <c r="D147" s="244" t="s">
        <v>2</v>
      </c>
      <c r="E147" s="290">
        <v>1242.7753169838777</v>
      </c>
      <c r="G147" s="193"/>
    </row>
    <row r="148" spans="2:7" ht="15" customHeight="1" thickBot="1" x14ac:dyDescent="0.25">
      <c r="B148" s="242" t="s">
        <v>709</v>
      </c>
      <c r="C148" s="243" t="s">
        <v>1335</v>
      </c>
      <c r="D148" s="244" t="s">
        <v>4</v>
      </c>
      <c r="E148" s="290">
        <v>417.54067111409449</v>
      </c>
      <c r="G148" s="193"/>
    </row>
    <row r="149" spans="2:7" ht="15" customHeight="1" thickBot="1" x14ac:dyDescent="0.25">
      <c r="B149" s="242" t="s">
        <v>1854</v>
      </c>
      <c r="C149" s="243" t="s">
        <v>1855</v>
      </c>
      <c r="D149" s="244" t="s">
        <v>4</v>
      </c>
      <c r="E149" s="290">
        <v>2584.6698806860245</v>
      </c>
      <c r="G149" s="193"/>
    </row>
    <row r="150" spans="2:7" ht="15" customHeight="1" thickBot="1" x14ac:dyDescent="0.25">
      <c r="B150" s="242" t="s">
        <v>1856</v>
      </c>
      <c r="C150" s="243" t="s">
        <v>1857</v>
      </c>
      <c r="D150" s="244" t="s">
        <v>2</v>
      </c>
      <c r="E150" s="290">
        <v>1561.5267893341713</v>
      </c>
      <c r="G150" s="193"/>
    </row>
    <row r="151" spans="2:7" ht="15" customHeight="1" thickBot="1" x14ac:dyDescent="0.25">
      <c r="B151" s="242" t="s">
        <v>1858</v>
      </c>
      <c r="C151" s="243" t="s">
        <v>1859</v>
      </c>
      <c r="D151" s="244" t="s">
        <v>2</v>
      </c>
      <c r="E151" s="290">
        <v>1146.5036186418299</v>
      </c>
      <c r="G151" s="193"/>
    </row>
    <row r="152" spans="2:7" ht="15" customHeight="1" thickBot="1" x14ac:dyDescent="0.25">
      <c r="B152" s="242" t="s">
        <v>1860</v>
      </c>
      <c r="C152" s="243" t="s">
        <v>1861</v>
      </c>
      <c r="D152" s="244" t="s">
        <v>2</v>
      </c>
      <c r="E152" s="290">
        <v>585.87805734247615</v>
      </c>
      <c r="G152" s="193"/>
    </row>
    <row r="153" spans="2:7" ht="15" customHeight="1" thickBot="1" x14ac:dyDescent="0.25">
      <c r="B153" s="242" t="s">
        <v>702</v>
      </c>
      <c r="C153" s="243" t="s">
        <v>1336</v>
      </c>
      <c r="D153" s="244" t="s">
        <v>2</v>
      </c>
      <c r="E153" s="290">
        <v>8370.7961298527989</v>
      </c>
      <c r="G153" s="193"/>
    </row>
    <row r="154" spans="2:7" ht="15" customHeight="1" thickBot="1" x14ac:dyDescent="0.25">
      <c r="B154" s="242" t="s">
        <v>701</v>
      </c>
      <c r="C154" s="243" t="s">
        <v>1337</v>
      </c>
      <c r="D154" s="244" t="s">
        <v>2</v>
      </c>
      <c r="E154" s="290">
        <v>14351.394631930147</v>
      </c>
      <c r="G154" s="193"/>
    </row>
    <row r="155" spans="2:7" ht="15" customHeight="1" thickBot="1" x14ac:dyDescent="0.25">
      <c r="B155" s="242" t="s">
        <v>700</v>
      </c>
      <c r="C155" s="243" t="s">
        <v>1338</v>
      </c>
      <c r="D155" s="244" t="s">
        <v>2</v>
      </c>
      <c r="E155" s="290">
        <v>81064.453387091518</v>
      </c>
      <c r="G155" s="193"/>
    </row>
    <row r="156" spans="2:7" ht="15" customHeight="1" thickBot="1" x14ac:dyDescent="0.25">
      <c r="B156" s="242" t="s">
        <v>699</v>
      </c>
      <c r="C156" s="243" t="s">
        <v>1339</v>
      </c>
      <c r="D156" s="244" t="s">
        <v>2</v>
      </c>
      <c r="E156" s="290">
        <v>23947.200128349396</v>
      </c>
      <c r="G156" s="193"/>
    </row>
    <row r="157" spans="2:7" ht="15" customHeight="1" thickBot="1" x14ac:dyDescent="0.25">
      <c r="B157" s="242" t="s">
        <v>698</v>
      </c>
      <c r="C157" s="243" t="s">
        <v>1340</v>
      </c>
      <c r="D157" s="244" t="s">
        <v>2</v>
      </c>
      <c r="E157" s="290">
        <v>105486.02146719246</v>
      </c>
      <c r="G157" s="193"/>
    </row>
    <row r="158" spans="2:7" ht="15" customHeight="1" thickBot="1" x14ac:dyDescent="0.25">
      <c r="B158" s="242" t="s">
        <v>697</v>
      </c>
      <c r="C158" s="243" t="s">
        <v>1341</v>
      </c>
      <c r="D158" s="244" t="s">
        <v>2</v>
      </c>
      <c r="E158" s="290">
        <v>214097.97000575199</v>
      </c>
      <c r="G158" s="193"/>
    </row>
    <row r="159" spans="2:7" ht="15" customHeight="1" thickBot="1" x14ac:dyDescent="0.25">
      <c r="B159" s="242" t="s">
        <v>696</v>
      </c>
      <c r="C159" s="243" t="s">
        <v>1342</v>
      </c>
      <c r="D159" s="244" t="s">
        <v>2</v>
      </c>
      <c r="E159" s="290">
        <v>3901.4469024425421</v>
      </c>
      <c r="G159" s="193"/>
    </row>
    <row r="160" spans="2:7" ht="15" customHeight="1" thickBot="1" x14ac:dyDescent="0.25">
      <c r="B160" s="242" t="s">
        <v>695</v>
      </c>
      <c r="C160" s="243" t="s">
        <v>1343</v>
      </c>
      <c r="D160" s="244" t="s">
        <v>2</v>
      </c>
      <c r="E160" s="290">
        <v>6356.1747721594938</v>
      </c>
      <c r="G160" s="193"/>
    </row>
    <row r="161" spans="2:7" ht="15" customHeight="1" thickBot="1" x14ac:dyDescent="0.25">
      <c r="B161" s="242" t="s">
        <v>694</v>
      </c>
      <c r="C161" s="243" t="s">
        <v>1344</v>
      </c>
      <c r="D161" s="244" t="s">
        <v>2</v>
      </c>
      <c r="E161" s="290">
        <v>4412.189713413446</v>
      </c>
      <c r="G161" s="193"/>
    </row>
    <row r="162" spans="2:7" ht="15" customHeight="1" thickBot="1" x14ac:dyDescent="0.25">
      <c r="B162" s="242" t="s">
        <v>706</v>
      </c>
      <c r="C162" s="243" t="s">
        <v>1345</v>
      </c>
      <c r="D162" s="244" t="s">
        <v>2</v>
      </c>
      <c r="E162" s="290">
        <v>173446.03706149093</v>
      </c>
      <c r="G162" s="193"/>
    </row>
    <row r="163" spans="2:7" ht="15" customHeight="1" thickBot="1" x14ac:dyDescent="0.25">
      <c r="B163" s="242" t="s">
        <v>705</v>
      </c>
      <c r="C163" s="243" t="s">
        <v>1346</v>
      </c>
      <c r="D163" s="244" t="s">
        <v>2</v>
      </c>
      <c r="E163" s="290">
        <v>177663.80905842918</v>
      </c>
      <c r="G163" s="193"/>
    </row>
    <row r="164" spans="2:7" ht="15" customHeight="1" thickBot="1" x14ac:dyDescent="0.25">
      <c r="B164" s="242" t="s">
        <v>723</v>
      </c>
      <c r="C164" s="243" t="s">
        <v>1347</v>
      </c>
      <c r="D164" s="244" t="s">
        <v>2</v>
      </c>
      <c r="E164" s="290">
        <v>30612.129122637049</v>
      </c>
      <c r="G164" s="193"/>
    </row>
    <row r="165" spans="2:7" ht="15" customHeight="1" thickBot="1" x14ac:dyDescent="0.25">
      <c r="B165" s="242" t="s">
        <v>722</v>
      </c>
      <c r="C165" s="243" t="s">
        <v>1348</v>
      </c>
      <c r="D165" s="244" t="s">
        <v>2</v>
      </c>
      <c r="E165" s="290">
        <v>46510.369400098505</v>
      </c>
      <c r="G165" s="193"/>
    </row>
    <row r="166" spans="2:7" ht="15" customHeight="1" thickBot="1" x14ac:dyDescent="0.25">
      <c r="B166" s="242" t="s">
        <v>721</v>
      </c>
      <c r="C166" s="243" t="s">
        <v>1349</v>
      </c>
      <c r="D166" s="244" t="s">
        <v>2</v>
      </c>
      <c r="E166" s="290">
        <v>53099.681660970986</v>
      </c>
      <c r="G166" s="193"/>
    </row>
    <row r="167" spans="2:7" ht="15" customHeight="1" thickBot="1" x14ac:dyDescent="0.25">
      <c r="B167" s="242" t="s">
        <v>720</v>
      </c>
      <c r="C167" s="243" t="s">
        <v>1350</v>
      </c>
      <c r="D167" s="244" t="s">
        <v>2</v>
      </c>
      <c r="E167" s="290">
        <v>4656.599729578963</v>
      </c>
      <c r="G167" s="193"/>
    </row>
    <row r="168" spans="2:7" ht="15" customHeight="1" thickBot="1" x14ac:dyDescent="0.25">
      <c r="B168" s="242" t="s">
        <v>704</v>
      </c>
      <c r="C168" s="243" t="s">
        <v>1351</v>
      </c>
      <c r="D168" s="244" t="s">
        <v>2</v>
      </c>
      <c r="E168" s="290">
        <v>2598608.6385503854</v>
      </c>
      <c r="G168" s="193"/>
    </row>
    <row r="169" spans="2:7" ht="15" customHeight="1" thickBot="1" x14ac:dyDescent="0.25">
      <c r="B169" s="242" t="s">
        <v>732</v>
      </c>
      <c r="C169" s="243" t="s">
        <v>1601</v>
      </c>
      <c r="D169" s="244" t="s">
        <v>2</v>
      </c>
      <c r="E169" s="290">
        <v>3016.6695958695041</v>
      </c>
      <c r="G169" s="193"/>
    </row>
    <row r="170" spans="2:7" ht="15" customHeight="1" thickBot="1" x14ac:dyDescent="0.25">
      <c r="B170" s="242" t="s">
        <v>372</v>
      </c>
      <c r="C170" s="243" t="s">
        <v>373</v>
      </c>
      <c r="D170" s="244" t="s">
        <v>2</v>
      </c>
      <c r="E170" s="290">
        <v>27260.557133535349</v>
      </c>
      <c r="G170" s="193"/>
    </row>
    <row r="171" spans="2:7" ht="15" customHeight="1" thickBot="1" x14ac:dyDescent="0.25">
      <c r="B171" s="248" t="s">
        <v>708</v>
      </c>
      <c r="C171" s="243" t="s">
        <v>1603</v>
      </c>
      <c r="D171" s="244" t="s">
        <v>2</v>
      </c>
      <c r="E171" s="290">
        <v>56637.489147339482</v>
      </c>
      <c r="G171" s="193"/>
    </row>
    <row r="172" spans="2:7" ht="15" customHeight="1" thickBot="1" x14ac:dyDescent="0.25">
      <c r="B172" s="248" t="s">
        <v>684</v>
      </c>
      <c r="C172" s="249" t="s">
        <v>685</v>
      </c>
      <c r="D172" s="244" t="s">
        <v>2</v>
      </c>
      <c r="E172" s="290">
        <v>726.92454274719694</v>
      </c>
      <c r="G172" s="193"/>
    </row>
    <row r="173" spans="2:7" ht="15" customHeight="1" thickBot="1" x14ac:dyDescent="0.25">
      <c r="B173" s="248" t="s">
        <v>719</v>
      </c>
      <c r="C173" s="249" t="s">
        <v>1352</v>
      </c>
      <c r="D173" s="244" t="s">
        <v>2</v>
      </c>
      <c r="E173" s="290">
        <v>64742.232040567789</v>
      </c>
      <c r="G173" s="193"/>
    </row>
    <row r="174" spans="2:7" ht="15" customHeight="1" thickBot="1" x14ac:dyDescent="0.25">
      <c r="B174" s="248" t="s">
        <v>682</v>
      </c>
      <c r="C174" s="249" t="s">
        <v>683</v>
      </c>
      <c r="D174" s="244" t="s">
        <v>2</v>
      </c>
      <c r="E174" s="290">
        <v>2029.5432157443704</v>
      </c>
      <c r="G174" s="193"/>
    </row>
    <row r="175" spans="2:7" ht="15" customHeight="1" thickBot="1" x14ac:dyDescent="0.25">
      <c r="B175" s="248" t="s">
        <v>1173</v>
      </c>
      <c r="C175" s="249" t="s">
        <v>1174</v>
      </c>
      <c r="D175" s="244" t="s">
        <v>2</v>
      </c>
      <c r="E175" s="290">
        <v>1663.6652901595976</v>
      </c>
      <c r="G175" s="193"/>
    </row>
    <row r="176" spans="2:7" ht="15" customHeight="1" thickBot="1" x14ac:dyDescent="0.25">
      <c r="B176" s="248" t="s">
        <v>1175</v>
      </c>
      <c r="C176" s="249" t="s">
        <v>1176</v>
      </c>
      <c r="D176" s="244" t="s">
        <v>2</v>
      </c>
      <c r="E176" s="290">
        <v>2879.557214939136</v>
      </c>
      <c r="G176" s="193"/>
    </row>
    <row r="177" spans="2:7" ht="15" customHeight="1" thickBot="1" x14ac:dyDescent="0.25">
      <c r="B177" s="242" t="s">
        <v>680</v>
      </c>
      <c r="C177" s="243" t="s">
        <v>681</v>
      </c>
      <c r="D177" s="244" t="s">
        <v>2</v>
      </c>
      <c r="E177" s="290">
        <v>285.28547794465334</v>
      </c>
      <c r="G177" s="193"/>
    </row>
    <row r="178" spans="2:7" ht="15" customHeight="1" thickBot="1" x14ac:dyDescent="0.25">
      <c r="B178" s="248" t="s">
        <v>678</v>
      </c>
      <c r="C178" s="249" t="s">
        <v>1177</v>
      </c>
      <c r="D178" s="244" t="s">
        <v>2</v>
      </c>
      <c r="E178" s="290">
        <v>1795.6592304113526</v>
      </c>
      <c r="G178" s="193"/>
    </row>
    <row r="179" spans="2:7" ht="15" customHeight="1" thickBot="1" x14ac:dyDescent="0.25">
      <c r="B179" s="248" t="s">
        <v>676</v>
      </c>
      <c r="C179" s="249" t="s">
        <v>677</v>
      </c>
      <c r="D179" s="244" t="s">
        <v>2</v>
      </c>
      <c r="E179" s="290">
        <v>1870.5269348804268</v>
      </c>
      <c r="G179" s="193"/>
    </row>
    <row r="180" spans="2:7" ht="15" customHeight="1" thickBot="1" x14ac:dyDescent="0.25">
      <c r="B180" s="248" t="s">
        <v>687</v>
      </c>
      <c r="C180" s="249" t="s">
        <v>688</v>
      </c>
      <c r="D180" s="244" t="s">
        <v>2</v>
      </c>
      <c r="E180" s="290">
        <v>588.92749640845705</v>
      </c>
      <c r="G180" s="193"/>
    </row>
    <row r="181" spans="2:7" ht="15" customHeight="1" thickBot="1" x14ac:dyDescent="0.25">
      <c r="B181" s="248" t="s">
        <v>1205</v>
      </c>
      <c r="C181" s="249" t="s">
        <v>1178</v>
      </c>
      <c r="D181" s="244" t="s">
        <v>2</v>
      </c>
      <c r="E181" s="290">
        <v>595.87079593456792</v>
      </c>
      <c r="G181" s="193"/>
    </row>
    <row r="182" spans="2:7" ht="15" customHeight="1" thickBot="1" x14ac:dyDescent="0.25">
      <c r="B182" s="248" t="s">
        <v>717</v>
      </c>
      <c r="C182" s="249" t="s">
        <v>718</v>
      </c>
      <c r="D182" s="244" t="s">
        <v>2</v>
      </c>
      <c r="E182" s="290">
        <v>2781.9597088328956</v>
      </c>
      <c r="G182" s="193"/>
    </row>
    <row r="183" spans="2:7" ht="15" customHeight="1" thickBot="1" x14ac:dyDescent="0.25">
      <c r="B183" s="242" t="s">
        <v>716</v>
      </c>
      <c r="C183" s="243" t="s">
        <v>1353</v>
      </c>
      <c r="D183" s="244" t="s">
        <v>2</v>
      </c>
      <c r="E183" s="290">
        <v>1563.2910391521921</v>
      </c>
      <c r="G183" s="193"/>
    </row>
    <row r="184" spans="2:7" ht="15" customHeight="1" thickBot="1" x14ac:dyDescent="0.25">
      <c r="B184" s="242" t="s">
        <v>1206</v>
      </c>
      <c r="C184" s="243" t="s">
        <v>1354</v>
      </c>
      <c r="D184" s="244" t="s">
        <v>2</v>
      </c>
      <c r="E184" s="290">
        <v>5362.095639484437</v>
      </c>
      <c r="G184" s="193"/>
    </row>
    <row r="185" spans="2:7" ht="15" customHeight="1" thickBot="1" x14ac:dyDescent="0.25">
      <c r="B185" s="245" t="s">
        <v>155</v>
      </c>
      <c r="C185" s="246" t="s">
        <v>1355</v>
      </c>
      <c r="D185" s="244" t="s">
        <v>2</v>
      </c>
      <c r="E185" s="290">
        <v>236597251.75758246</v>
      </c>
      <c r="G185" s="193"/>
    </row>
    <row r="186" spans="2:7" ht="15" customHeight="1" thickBot="1" x14ac:dyDescent="0.25">
      <c r="B186" s="245" t="s">
        <v>127</v>
      </c>
      <c r="C186" s="246" t="s">
        <v>1356</v>
      </c>
      <c r="D186" s="244" t="s">
        <v>2</v>
      </c>
      <c r="E186" s="290">
        <v>67488895.936716884</v>
      </c>
      <c r="G186" s="193"/>
    </row>
    <row r="187" spans="2:7" ht="15" customHeight="1" thickBot="1" x14ac:dyDescent="0.25">
      <c r="B187" s="245" t="s">
        <v>122</v>
      </c>
      <c r="C187" s="246" t="s">
        <v>1357</v>
      </c>
      <c r="D187" s="244" t="s">
        <v>119</v>
      </c>
      <c r="E187" s="290">
        <v>2070.0197585606297</v>
      </c>
      <c r="G187" s="193"/>
    </row>
    <row r="188" spans="2:7" ht="15" customHeight="1" thickBot="1" x14ac:dyDescent="0.25">
      <c r="B188" s="245" t="s">
        <v>77</v>
      </c>
      <c r="C188" s="246" t="s">
        <v>1358</v>
      </c>
      <c r="D188" s="244" t="s">
        <v>2</v>
      </c>
      <c r="E188" s="290">
        <v>829452947.80524492</v>
      </c>
      <c r="G188" s="193"/>
    </row>
    <row r="189" spans="2:7" ht="15" customHeight="1" thickBot="1" x14ac:dyDescent="0.25">
      <c r="B189" s="245" t="s">
        <v>75</v>
      </c>
      <c r="C189" s="246" t="s">
        <v>1359</v>
      </c>
      <c r="D189" s="244" t="s">
        <v>52</v>
      </c>
      <c r="E189" s="290">
        <v>160501.93101043472</v>
      </c>
      <c r="G189" s="193"/>
    </row>
    <row r="190" spans="2:7" ht="15" customHeight="1" thickBot="1" x14ac:dyDescent="0.25">
      <c r="B190" s="245" t="s">
        <v>96</v>
      </c>
      <c r="C190" s="246" t="s">
        <v>1360</v>
      </c>
      <c r="D190" s="244" t="s">
        <v>2</v>
      </c>
      <c r="E190" s="290">
        <v>1099697526.8378658</v>
      </c>
      <c r="G190" s="193"/>
    </row>
    <row r="191" spans="2:7" ht="15" customHeight="1" thickBot="1" x14ac:dyDescent="0.25">
      <c r="B191" s="245" t="s">
        <v>95</v>
      </c>
      <c r="C191" s="246" t="s">
        <v>1361</v>
      </c>
      <c r="D191" s="244" t="s">
        <v>52</v>
      </c>
      <c r="E191" s="290">
        <v>232254.68438304451</v>
      </c>
      <c r="G191" s="193"/>
    </row>
    <row r="192" spans="2:7" ht="15" customHeight="1" thickBot="1" x14ac:dyDescent="0.25">
      <c r="B192" s="245" t="s">
        <v>154</v>
      </c>
      <c r="C192" s="246" t="s">
        <v>1362</v>
      </c>
      <c r="D192" s="244" t="s">
        <v>2</v>
      </c>
      <c r="E192" s="290">
        <v>423399633.25989574</v>
      </c>
      <c r="G192" s="193"/>
    </row>
    <row r="193" spans="2:7" ht="15" customHeight="1" thickBot="1" x14ac:dyDescent="0.25">
      <c r="B193" s="245" t="s">
        <v>152</v>
      </c>
      <c r="C193" s="246" t="s">
        <v>1363</v>
      </c>
      <c r="D193" s="244" t="s">
        <v>52</v>
      </c>
      <c r="E193" s="290">
        <v>130489.21417679384</v>
      </c>
      <c r="G193" s="193"/>
    </row>
    <row r="194" spans="2:7" ht="15" customHeight="1" thickBot="1" x14ac:dyDescent="0.25">
      <c r="B194" s="245" t="s">
        <v>90</v>
      </c>
      <c r="C194" s="246" t="s">
        <v>1364</v>
      </c>
      <c r="D194" s="244" t="s">
        <v>2</v>
      </c>
      <c r="E194" s="290">
        <v>1261240203.5149107</v>
      </c>
      <c r="G194" s="193"/>
    </row>
    <row r="195" spans="2:7" ht="15" customHeight="1" thickBot="1" x14ac:dyDescent="0.25">
      <c r="B195" s="245" t="s">
        <v>88</v>
      </c>
      <c r="C195" s="246" t="s">
        <v>1365</v>
      </c>
      <c r="D195" s="244" t="s">
        <v>52</v>
      </c>
      <c r="E195" s="290">
        <v>227945.59569548388</v>
      </c>
      <c r="G195" s="193"/>
    </row>
    <row r="196" spans="2:7" ht="15" customHeight="1" thickBot="1" x14ac:dyDescent="0.25">
      <c r="B196" s="245" t="s">
        <v>70</v>
      </c>
      <c r="C196" s="246" t="s">
        <v>1366</v>
      </c>
      <c r="D196" s="244" t="s">
        <v>2</v>
      </c>
      <c r="E196" s="290">
        <v>408647149.05479687</v>
      </c>
      <c r="G196" s="193"/>
    </row>
    <row r="197" spans="2:7" ht="15" customHeight="1" thickBot="1" x14ac:dyDescent="0.25">
      <c r="B197" s="245" t="s">
        <v>68</v>
      </c>
      <c r="C197" s="246" t="s">
        <v>1367</v>
      </c>
      <c r="D197" s="244" t="s">
        <v>52</v>
      </c>
      <c r="E197" s="290">
        <v>91751.543124210366</v>
      </c>
      <c r="G197" s="193"/>
    </row>
    <row r="198" spans="2:7" ht="15" customHeight="1" thickBot="1" x14ac:dyDescent="0.25">
      <c r="B198" s="245" t="s">
        <v>67</v>
      </c>
      <c r="C198" s="246" t="s">
        <v>1368</v>
      </c>
      <c r="D198" s="244" t="s">
        <v>2</v>
      </c>
      <c r="E198" s="290">
        <v>963235873.2374965</v>
      </c>
      <c r="G198" s="193"/>
    </row>
    <row r="199" spans="2:7" ht="15" customHeight="1" thickBot="1" x14ac:dyDescent="0.25">
      <c r="B199" s="245" t="s">
        <v>65</v>
      </c>
      <c r="C199" s="246" t="s">
        <v>1369</v>
      </c>
      <c r="D199" s="244" t="s">
        <v>52</v>
      </c>
      <c r="E199" s="290">
        <v>182145.1661758158</v>
      </c>
      <c r="G199" s="193"/>
    </row>
    <row r="200" spans="2:7" ht="15" customHeight="1" thickBot="1" x14ac:dyDescent="0.25">
      <c r="B200" s="245" t="s">
        <v>151</v>
      </c>
      <c r="C200" s="246" t="s">
        <v>1370</v>
      </c>
      <c r="D200" s="244" t="s">
        <v>2</v>
      </c>
      <c r="E200" s="290">
        <v>738260835.05387461</v>
      </c>
      <c r="G200" s="193"/>
    </row>
    <row r="201" spans="2:7" ht="15" customHeight="1" thickBot="1" x14ac:dyDescent="0.25">
      <c r="B201" s="245" t="s">
        <v>101</v>
      </c>
      <c r="C201" s="246" t="s">
        <v>1371</v>
      </c>
      <c r="D201" s="244" t="s">
        <v>52</v>
      </c>
      <c r="E201" s="290">
        <v>210716.04457050413</v>
      </c>
      <c r="G201" s="193"/>
    </row>
    <row r="202" spans="2:7" ht="15" customHeight="1" thickBot="1" x14ac:dyDescent="0.25">
      <c r="B202" s="245" t="s">
        <v>85</v>
      </c>
      <c r="C202" s="246" t="s">
        <v>1372</v>
      </c>
      <c r="D202" s="244" t="s">
        <v>2</v>
      </c>
      <c r="E202" s="290">
        <v>289318129.45448589</v>
      </c>
      <c r="G202" s="193"/>
    </row>
    <row r="203" spans="2:7" ht="15" customHeight="1" thickBot="1" x14ac:dyDescent="0.25">
      <c r="B203" s="245" t="s">
        <v>83</v>
      </c>
      <c r="C203" s="246" t="s">
        <v>1373</v>
      </c>
      <c r="D203" s="244" t="s">
        <v>52</v>
      </c>
      <c r="E203" s="290" t="e">
        <v>#VALUE!</v>
      </c>
      <c r="G203" s="193"/>
    </row>
    <row r="204" spans="2:7" ht="15" customHeight="1" thickBot="1" x14ac:dyDescent="0.25">
      <c r="B204" s="245" t="s">
        <v>55</v>
      </c>
      <c r="C204" s="246" t="s">
        <v>1374</v>
      </c>
      <c r="D204" s="244" t="s">
        <v>2</v>
      </c>
      <c r="E204" s="290">
        <v>1116781323.4120846</v>
      </c>
      <c r="G204" s="193"/>
    </row>
    <row r="205" spans="2:7" ht="15" customHeight="1" thickBot="1" x14ac:dyDescent="0.25">
      <c r="B205" s="250" t="s">
        <v>54</v>
      </c>
      <c r="C205" s="251" t="s">
        <v>1375</v>
      </c>
      <c r="D205" s="244" t="s">
        <v>2</v>
      </c>
      <c r="E205" s="290">
        <v>2339286883.3084016</v>
      </c>
      <c r="G205" s="193"/>
    </row>
    <row r="206" spans="2:7" ht="15" customHeight="1" thickBot="1" x14ac:dyDescent="0.25">
      <c r="B206" s="245" t="s">
        <v>53</v>
      </c>
      <c r="C206" s="246" t="s">
        <v>1376</v>
      </c>
      <c r="D206" s="244" t="s">
        <v>52</v>
      </c>
      <c r="E206" s="290">
        <v>233876.33178325903</v>
      </c>
      <c r="G206" s="193"/>
    </row>
    <row r="207" spans="2:7" ht="15" customHeight="1" thickBot="1" x14ac:dyDescent="0.25">
      <c r="B207" s="250" t="s">
        <v>159</v>
      </c>
      <c r="C207" s="251" t="s">
        <v>1377</v>
      </c>
      <c r="D207" s="244" t="s">
        <v>2</v>
      </c>
      <c r="E207" s="290">
        <v>11552633.773237882</v>
      </c>
      <c r="G207" s="193"/>
    </row>
    <row r="208" spans="2:7" ht="15" customHeight="1" thickBot="1" x14ac:dyDescent="0.25">
      <c r="B208" s="250" t="s">
        <v>156</v>
      </c>
      <c r="C208" s="251" t="s">
        <v>1378</v>
      </c>
      <c r="D208" s="244" t="s">
        <v>2</v>
      </c>
      <c r="E208" s="290">
        <v>1349559.2511442746</v>
      </c>
      <c r="G208" s="193"/>
    </row>
    <row r="209" spans="2:7" ht="15" customHeight="1" thickBot="1" x14ac:dyDescent="0.25">
      <c r="B209" s="242" t="s">
        <v>150</v>
      </c>
      <c r="C209" s="243" t="s">
        <v>1862</v>
      </c>
      <c r="D209" s="244" t="s">
        <v>2</v>
      </c>
      <c r="E209" s="290">
        <v>855244471.14830077</v>
      </c>
      <c r="G209" s="193"/>
    </row>
    <row r="210" spans="2:7" ht="15" customHeight="1" thickBot="1" x14ac:dyDescent="0.25">
      <c r="B210" s="242" t="s">
        <v>1844</v>
      </c>
      <c r="C210" s="243" t="s">
        <v>1756</v>
      </c>
      <c r="D210" s="244" t="s">
        <v>2</v>
      </c>
      <c r="E210" s="290">
        <v>77488565.638052493</v>
      </c>
      <c r="G210" s="193"/>
    </row>
    <row r="211" spans="2:7" ht="15" customHeight="1" thickBot="1" x14ac:dyDescent="0.25">
      <c r="B211" s="250" t="s">
        <v>1845</v>
      </c>
      <c r="C211" s="251" t="s">
        <v>1379</v>
      </c>
      <c r="D211" s="244" t="s">
        <v>2</v>
      </c>
      <c r="E211" s="290">
        <v>7873736.5653931433</v>
      </c>
      <c r="G211" s="193"/>
    </row>
    <row r="212" spans="2:7" ht="15" customHeight="1" thickBot="1" x14ac:dyDescent="0.25">
      <c r="B212" s="250" t="s">
        <v>79</v>
      </c>
      <c r="C212" s="251" t="s">
        <v>1380</v>
      </c>
      <c r="D212" s="244" t="s">
        <v>2</v>
      </c>
      <c r="E212" s="290">
        <v>25273383.902383592</v>
      </c>
      <c r="G212" s="193"/>
    </row>
    <row r="213" spans="2:7" ht="15" customHeight="1" thickBot="1" x14ac:dyDescent="0.25">
      <c r="B213" s="245" t="s">
        <v>64</v>
      </c>
      <c r="C213" s="246" t="s">
        <v>1381</v>
      </c>
      <c r="D213" s="244" t="s">
        <v>2</v>
      </c>
      <c r="E213" s="290">
        <v>48071090.673328951</v>
      </c>
      <c r="G213" s="193"/>
    </row>
    <row r="214" spans="2:7" ht="15" customHeight="1" thickBot="1" x14ac:dyDescent="0.25">
      <c r="B214" s="245" t="s">
        <v>63</v>
      </c>
      <c r="C214" s="246" t="s">
        <v>1382</v>
      </c>
      <c r="D214" s="244" t="s">
        <v>2</v>
      </c>
      <c r="E214" s="290">
        <v>31227187.969422009</v>
      </c>
      <c r="G214" s="193"/>
    </row>
    <row r="215" spans="2:7" ht="15" customHeight="1" thickBot="1" x14ac:dyDescent="0.25">
      <c r="B215" s="245" t="s">
        <v>62</v>
      </c>
      <c r="C215" s="246" t="s">
        <v>1383</v>
      </c>
      <c r="D215" s="244" t="s">
        <v>2</v>
      </c>
      <c r="E215" s="290">
        <v>48139467.917020805</v>
      </c>
      <c r="G215" s="193"/>
    </row>
    <row r="216" spans="2:7" ht="15" customHeight="1" thickBot="1" x14ac:dyDescent="0.25">
      <c r="B216" s="242" t="s">
        <v>1846</v>
      </c>
      <c r="C216" s="243" t="s">
        <v>1384</v>
      </c>
      <c r="D216" s="244" t="s">
        <v>2</v>
      </c>
      <c r="E216" s="290">
        <v>40487592.896695703</v>
      </c>
      <c r="G216" s="193"/>
    </row>
    <row r="217" spans="2:7" ht="15" customHeight="1" thickBot="1" x14ac:dyDescent="0.25">
      <c r="B217" s="242" t="s">
        <v>49</v>
      </c>
      <c r="C217" s="252" t="s">
        <v>1385</v>
      </c>
      <c r="D217" s="244" t="s">
        <v>2</v>
      </c>
      <c r="E217" s="290">
        <v>517244646.82294422</v>
      </c>
      <c r="G217" s="193"/>
    </row>
    <row r="218" spans="2:7" ht="15" customHeight="1" thickBot="1" x14ac:dyDescent="0.25">
      <c r="B218" s="250" t="s">
        <v>61</v>
      </c>
      <c r="C218" s="251" t="s">
        <v>1386</v>
      </c>
      <c r="D218" s="244" t="s">
        <v>2</v>
      </c>
      <c r="E218" s="290">
        <v>4106239.2443102715</v>
      </c>
      <c r="G218" s="193"/>
    </row>
    <row r="219" spans="2:7" ht="15" customHeight="1" thickBot="1" x14ac:dyDescent="0.25">
      <c r="B219" s="245" t="s">
        <v>107</v>
      </c>
      <c r="C219" s="246" t="s">
        <v>1387</v>
      </c>
      <c r="D219" s="244" t="s">
        <v>2</v>
      </c>
      <c r="E219" s="290">
        <v>1811567.1875797678</v>
      </c>
      <c r="G219" s="193"/>
    </row>
    <row r="220" spans="2:7" ht="15" customHeight="1" thickBot="1" x14ac:dyDescent="0.25">
      <c r="B220" s="250" t="s">
        <v>99</v>
      </c>
      <c r="C220" s="251" t="s">
        <v>1388</v>
      </c>
      <c r="D220" s="244" t="s">
        <v>2</v>
      </c>
      <c r="E220" s="290">
        <v>47254716.796621107</v>
      </c>
      <c r="G220" s="193"/>
    </row>
    <row r="221" spans="2:7" ht="15" customHeight="1" thickBot="1" x14ac:dyDescent="0.25">
      <c r="B221" s="250" t="s">
        <v>93</v>
      </c>
      <c r="C221" s="251" t="s">
        <v>1389</v>
      </c>
      <c r="D221" s="244" t="s">
        <v>2</v>
      </c>
      <c r="E221" s="290">
        <v>24158806.709149808</v>
      </c>
      <c r="G221" s="193"/>
    </row>
    <row r="222" spans="2:7" ht="15" customHeight="1" thickBot="1" x14ac:dyDescent="0.25">
      <c r="B222" s="250" t="s">
        <v>92</v>
      </c>
      <c r="C222" s="251" t="s">
        <v>1390</v>
      </c>
      <c r="D222" s="244" t="s">
        <v>2</v>
      </c>
      <c r="E222" s="290">
        <v>79106388.466603681</v>
      </c>
      <c r="G222" s="193"/>
    </row>
    <row r="223" spans="2:7" ht="15" customHeight="1" thickBot="1" x14ac:dyDescent="0.25">
      <c r="B223" s="250" t="s">
        <v>157</v>
      </c>
      <c r="C223" s="251" t="s">
        <v>1391</v>
      </c>
      <c r="D223" s="244" t="s">
        <v>2</v>
      </c>
      <c r="E223" s="290">
        <v>78604307.340164781</v>
      </c>
      <c r="G223" s="193"/>
    </row>
    <row r="224" spans="2:7" ht="15" customHeight="1" thickBot="1" x14ac:dyDescent="0.25">
      <c r="B224" s="245" t="s">
        <v>161</v>
      </c>
      <c r="C224" s="246" t="s">
        <v>1392</v>
      </c>
      <c r="D224" s="244" t="s">
        <v>2</v>
      </c>
      <c r="E224" s="290">
        <v>565234050.89642441</v>
      </c>
      <c r="G224" s="193"/>
    </row>
    <row r="225" spans="2:7" ht="15" customHeight="1" thickBot="1" x14ac:dyDescent="0.25">
      <c r="B225" s="245" t="s">
        <v>146</v>
      </c>
      <c r="C225" s="246" t="s">
        <v>1393</v>
      </c>
      <c r="D225" s="244" t="s">
        <v>2</v>
      </c>
      <c r="E225" s="290">
        <v>74828775.356101796</v>
      </c>
      <c r="G225" s="193"/>
    </row>
    <row r="226" spans="2:7" ht="15" customHeight="1" thickBot="1" x14ac:dyDescent="0.25">
      <c r="B226" s="245" t="s">
        <v>121</v>
      </c>
      <c r="C226" s="246" t="s">
        <v>1394</v>
      </c>
      <c r="D226" s="244" t="s">
        <v>119</v>
      </c>
      <c r="E226" s="290">
        <v>1738.3475611236304</v>
      </c>
      <c r="G226" s="193"/>
    </row>
    <row r="227" spans="2:7" ht="15" customHeight="1" thickBot="1" x14ac:dyDescent="0.25">
      <c r="B227" s="242" t="s">
        <v>81</v>
      </c>
      <c r="C227" s="243" t="s">
        <v>1395</v>
      </c>
      <c r="D227" s="244" t="s">
        <v>2</v>
      </c>
      <c r="E227" s="290">
        <v>32666903.346865091</v>
      </c>
      <c r="G227" s="193"/>
    </row>
    <row r="228" spans="2:7" ht="15" customHeight="1" thickBot="1" x14ac:dyDescent="0.25">
      <c r="B228" s="245" t="s">
        <v>60</v>
      </c>
      <c r="C228" s="246" t="s">
        <v>1396</v>
      </c>
      <c r="D228" s="244" t="s">
        <v>2</v>
      </c>
      <c r="E228" s="290">
        <v>8765079.8106197715</v>
      </c>
      <c r="G228" s="193"/>
    </row>
    <row r="229" spans="2:7" ht="15" customHeight="1" thickBot="1" x14ac:dyDescent="0.25">
      <c r="B229" s="242" t="s">
        <v>1847</v>
      </c>
      <c r="C229" s="243" t="s">
        <v>1397</v>
      </c>
      <c r="D229" s="244" t="s">
        <v>2</v>
      </c>
      <c r="E229" s="290">
        <v>2220935059.9486966</v>
      </c>
      <c r="G229" s="193"/>
    </row>
    <row r="230" spans="2:7" ht="15" customHeight="1" thickBot="1" x14ac:dyDescent="0.25">
      <c r="B230" s="242" t="s">
        <v>115</v>
      </c>
      <c r="C230" s="243" t="s">
        <v>1398</v>
      </c>
      <c r="D230" s="244" t="s">
        <v>2</v>
      </c>
      <c r="E230" s="290">
        <v>112007454.31448537</v>
      </c>
      <c r="G230" s="193"/>
    </row>
    <row r="231" spans="2:7" ht="15" customHeight="1" thickBot="1" x14ac:dyDescent="0.25">
      <c r="B231" s="242" t="s">
        <v>113</v>
      </c>
      <c r="C231" s="243" t="s">
        <v>1863</v>
      </c>
      <c r="D231" s="244" t="s">
        <v>52</v>
      </c>
      <c r="E231" s="290">
        <v>100871.08856870422</v>
      </c>
      <c r="G231" s="193"/>
    </row>
    <row r="232" spans="2:7" ht="15" customHeight="1" thickBot="1" x14ac:dyDescent="0.25">
      <c r="B232" s="242" t="s">
        <v>1848</v>
      </c>
      <c r="C232" s="243" t="s">
        <v>1399</v>
      </c>
      <c r="D232" s="244" t="s">
        <v>2</v>
      </c>
      <c r="E232" s="290">
        <v>1254059647.675858</v>
      </c>
      <c r="G232" s="193"/>
    </row>
    <row r="233" spans="2:7" ht="15" customHeight="1" thickBot="1" x14ac:dyDescent="0.25">
      <c r="B233" s="245" t="s">
        <v>74</v>
      </c>
      <c r="C233" s="246" t="s">
        <v>1400</v>
      </c>
      <c r="D233" s="244" t="s">
        <v>2</v>
      </c>
      <c r="E233" s="290">
        <v>758603279.51832998</v>
      </c>
      <c r="G233" s="193"/>
    </row>
    <row r="234" spans="2:7" ht="15" customHeight="1" thickBot="1" x14ac:dyDescent="0.25">
      <c r="B234" s="245" t="s">
        <v>73</v>
      </c>
      <c r="C234" s="246" t="s">
        <v>1757</v>
      </c>
      <c r="D234" s="244" t="s">
        <v>52</v>
      </c>
      <c r="E234" s="290">
        <v>141324.89154624951</v>
      </c>
      <c r="G234" s="193"/>
    </row>
    <row r="235" spans="2:7" ht="15" customHeight="1" thickBot="1" x14ac:dyDescent="0.25">
      <c r="B235" s="245" t="s">
        <v>149</v>
      </c>
      <c r="C235" s="246" t="s">
        <v>1401</v>
      </c>
      <c r="D235" s="244" t="s">
        <v>2</v>
      </c>
      <c r="E235" s="290">
        <v>407894199.81462193</v>
      </c>
      <c r="G235" s="193"/>
    </row>
    <row r="236" spans="2:7" ht="15" customHeight="1" thickBot="1" x14ac:dyDescent="0.25">
      <c r="B236" s="245" t="s">
        <v>148</v>
      </c>
      <c r="C236" s="246" t="s">
        <v>1402</v>
      </c>
      <c r="D236" s="244" t="s">
        <v>2</v>
      </c>
      <c r="E236" s="290">
        <v>449858919.85086995</v>
      </c>
      <c r="G236" s="193"/>
    </row>
    <row r="237" spans="2:7" ht="15" customHeight="1" thickBot="1" x14ac:dyDescent="0.25">
      <c r="B237" s="245" t="s">
        <v>131</v>
      </c>
      <c r="C237" s="246" t="s">
        <v>1403</v>
      </c>
      <c r="D237" s="244" t="s">
        <v>2</v>
      </c>
      <c r="E237" s="290">
        <v>1051662.7792548847</v>
      </c>
      <c r="G237" s="193"/>
    </row>
    <row r="238" spans="2:7" ht="15" customHeight="1" thickBot="1" x14ac:dyDescent="0.25">
      <c r="B238" s="245" t="s">
        <v>130</v>
      </c>
      <c r="C238" s="246" t="s">
        <v>1404</v>
      </c>
      <c r="D238" s="244" t="s">
        <v>2</v>
      </c>
      <c r="E238" s="290">
        <v>1132397.6673275302</v>
      </c>
      <c r="G238" s="193"/>
    </row>
    <row r="239" spans="2:7" ht="15" customHeight="1" thickBot="1" x14ac:dyDescent="0.25">
      <c r="B239" s="245" t="s">
        <v>129</v>
      </c>
      <c r="C239" s="246" t="s">
        <v>1405</v>
      </c>
      <c r="D239" s="244" t="s">
        <v>2</v>
      </c>
      <c r="E239" s="290">
        <v>1138408.4482005495</v>
      </c>
      <c r="G239" s="193"/>
    </row>
    <row r="240" spans="2:7" ht="15" customHeight="1" thickBot="1" x14ac:dyDescent="0.25">
      <c r="B240" s="245" t="s">
        <v>126</v>
      </c>
      <c r="C240" s="246" t="s">
        <v>1406</v>
      </c>
      <c r="D240" s="244" t="s">
        <v>2</v>
      </c>
      <c r="E240" s="290">
        <v>20320949.231714081</v>
      </c>
      <c r="G240" s="193"/>
    </row>
    <row r="241" spans="2:7" ht="15" customHeight="1" thickBot="1" x14ac:dyDescent="0.25">
      <c r="B241" s="245" t="s">
        <v>125</v>
      </c>
      <c r="C241" s="246" t="s">
        <v>1407</v>
      </c>
      <c r="D241" s="244" t="s">
        <v>2</v>
      </c>
      <c r="E241" s="290">
        <v>19527590.363991387</v>
      </c>
      <c r="G241" s="193"/>
    </row>
    <row r="242" spans="2:7" ht="15" customHeight="1" thickBot="1" x14ac:dyDescent="0.25">
      <c r="B242" s="242" t="s">
        <v>72</v>
      </c>
      <c r="C242" s="243" t="s">
        <v>1408</v>
      </c>
      <c r="D242" s="244" t="s">
        <v>2</v>
      </c>
      <c r="E242" s="290">
        <v>1276008758.305038</v>
      </c>
      <c r="G242" s="193"/>
    </row>
    <row r="243" spans="2:7" ht="15" customHeight="1" thickBot="1" x14ac:dyDescent="0.25">
      <c r="B243" s="242" t="s">
        <v>106</v>
      </c>
      <c r="C243" s="243" t="s">
        <v>1409</v>
      </c>
      <c r="D243" s="244" t="s">
        <v>2</v>
      </c>
      <c r="E243" s="290">
        <v>224474.27717688834</v>
      </c>
      <c r="G243" s="193"/>
    </row>
    <row r="244" spans="2:7" ht="15" customHeight="1" thickBot="1" x14ac:dyDescent="0.25">
      <c r="B244" s="242" t="s">
        <v>105</v>
      </c>
      <c r="C244" s="243" t="s">
        <v>1884</v>
      </c>
      <c r="D244" s="244" t="s">
        <v>2</v>
      </c>
      <c r="E244" s="290">
        <v>77836.936543343792</v>
      </c>
      <c r="G244" s="193"/>
    </row>
    <row r="245" spans="2:7" ht="15" customHeight="1" thickBot="1" x14ac:dyDescent="0.25">
      <c r="B245" s="242" t="s">
        <v>104</v>
      </c>
      <c r="C245" s="243" t="s">
        <v>1410</v>
      </c>
      <c r="D245" s="244" t="s">
        <v>2</v>
      </c>
      <c r="E245" s="290">
        <v>6601112.6316631846</v>
      </c>
      <c r="G245" s="193"/>
    </row>
    <row r="246" spans="2:7" ht="15" customHeight="1" thickBot="1" x14ac:dyDescent="0.25">
      <c r="B246" s="250" t="s">
        <v>111</v>
      </c>
      <c r="C246" s="253" t="s">
        <v>1411</v>
      </c>
      <c r="D246" s="244" t="s">
        <v>2</v>
      </c>
      <c r="E246" s="290">
        <v>135312510.42577776</v>
      </c>
      <c r="G246" s="193"/>
    </row>
    <row r="247" spans="2:7" ht="15" customHeight="1" thickBot="1" x14ac:dyDescent="0.25">
      <c r="B247" s="250" t="s">
        <v>110</v>
      </c>
      <c r="C247" s="253" t="s">
        <v>1412</v>
      </c>
      <c r="D247" s="244" t="s">
        <v>2</v>
      </c>
      <c r="E247" s="290">
        <v>194577267.55362573</v>
      </c>
      <c r="G247" s="193"/>
    </row>
    <row r="248" spans="2:7" ht="15" customHeight="1" thickBot="1" x14ac:dyDescent="0.25">
      <c r="B248" s="250" t="s">
        <v>109</v>
      </c>
      <c r="C248" s="253" t="s">
        <v>1413</v>
      </c>
      <c r="D248" s="244" t="s">
        <v>2</v>
      </c>
      <c r="E248" s="290">
        <v>139687552.85584804</v>
      </c>
      <c r="G248" s="193"/>
    </row>
    <row r="249" spans="2:7" ht="15" customHeight="1" thickBot="1" x14ac:dyDescent="0.25">
      <c r="B249" s="245" t="s">
        <v>102</v>
      </c>
      <c r="C249" s="246" t="s">
        <v>1414</v>
      </c>
      <c r="D249" s="244" t="s">
        <v>2</v>
      </c>
      <c r="E249" s="290">
        <v>257224.39142715654</v>
      </c>
      <c r="G249" s="193"/>
    </row>
    <row r="250" spans="2:7" ht="15" customHeight="1" thickBot="1" x14ac:dyDescent="0.25">
      <c r="B250" s="242" t="s">
        <v>120</v>
      </c>
      <c r="C250" s="243" t="s">
        <v>1415</v>
      </c>
      <c r="D250" s="244" t="s">
        <v>119</v>
      </c>
      <c r="E250" s="290">
        <v>3194.6858128229014</v>
      </c>
      <c r="G250" s="193"/>
    </row>
    <row r="251" spans="2:7" ht="15" customHeight="1" thickBot="1" x14ac:dyDescent="0.25">
      <c r="B251" s="242" t="s">
        <v>118</v>
      </c>
      <c r="C251" s="243" t="s">
        <v>1416</v>
      </c>
      <c r="D251" s="244" t="s">
        <v>117</v>
      </c>
      <c r="E251" s="290">
        <v>2048.6353750250023</v>
      </c>
      <c r="G251" s="193"/>
    </row>
    <row r="252" spans="2:7" ht="15" customHeight="1" thickBot="1" x14ac:dyDescent="0.25">
      <c r="B252" s="242" t="s">
        <v>59</v>
      </c>
      <c r="C252" s="243" t="s">
        <v>1417</v>
      </c>
      <c r="D252" s="244" t="s">
        <v>2</v>
      </c>
      <c r="E252" s="290">
        <v>667447489.86050189</v>
      </c>
      <c r="G252" s="193"/>
    </row>
    <row r="253" spans="2:7" ht="15" customHeight="1" thickBot="1" x14ac:dyDescent="0.25">
      <c r="B253" s="242" t="s">
        <v>51</v>
      </c>
      <c r="C253" s="243" t="s">
        <v>1418</v>
      </c>
      <c r="D253" s="244" t="s">
        <v>2</v>
      </c>
      <c r="E253" s="290">
        <v>1171981749.6694517</v>
      </c>
      <c r="G253" s="193"/>
    </row>
    <row r="254" spans="2:7" ht="15" customHeight="1" thickBot="1" x14ac:dyDescent="0.25">
      <c r="B254" s="242" t="s">
        <v>160</v>
      </c>
      <c r="C254" s="243" t="s">
        <v>1419</v>
      </c>
      <c r="D254" s="244" t="s">
        <v>2</v>
      </c>
      <c r="E254" s="290">
        <v>619805298.76597321</v>
      </c>
      <c r="G254" s="193"/>
    </row>
    <row r="255" spans="2:7" ht="15" customHeight="1" thickBot="1" x14ac:dyDescent="0.25">
      <c r="B255" s="245" t="s">
        <v>35</v>
      </c>
      <c r="C255" s="246" t="s">
        <v>1420</v>
      </c>
      <c r="D255" s="244" t="s">
        <v>33</v>
      </c>
      <c r="E255" s="290">
        <v>22.825574747104511</v>
      </c>
      <c r="G255" s="193"/>
    </row>
    <row r="256" spans="2:7" ht="15" customHeight="1" thickBot="1" x14ac:dyDescent="0.25">
      <c r="B256" s="245" t="s">
        <v>43</v>
      </c>
      <c r="C256" s="246" t="s">
        <v>1421</v>
      </c>
      <c r="D256" s="244" t="s">
        <v>42</v>
      </c>
      <c r="E256" s="290">
        <v>1416.2499999999986</v>
      </c>
      <c r="G256" s="193"/>
    </row>
    <row r="257" spans="2:7" ht="15" customHeight="1" thickBot="1" x14ac:dyDescent="0.25">
      <c r="B257" s="245" t="s">
        <v>34</v>
      </c>
      <c r="C257" s="246" t="s">
        <v>1422</v>
      </c>
      <c r="D257" s="244" t="s">
        <v>33</v>
      </c>
      <c r="E257" s="290">
        <v>27.523715817520042</v>
      </c>
      <c r="G257" s="193"/>
    </row>
    <row r="258" spans="2:7" ht="15" customHeight="1" thickBot="1" x14ac:dyDescent="0.25">
      <c r="B258" s="245" t="s">
        <v>40</v>
      </c>
      <c r="C258" s="246" t="s">
        <v>1423</v>
      </c>
      <c r="D258" s="244" t="s">
        <v>2</v>
      </c>
      <c r="E258" s="290">
        <v>14314.359761194028</v>
      </c>
      <c r="G258" s="193"/>
    </row>
    <row r="259" spans="2:7" ht="15" customHeight="1" thickBot="1" x14ac:dyDescent="0.25">
      <c r="B259" s="245" t="s">
        <v>45</v>
      </c>
      <c r="C259" s="246" t="s">
        <v>1424</v>
      </c>
      <c r="D259" s="244" t="s">
        <v>3</v>
      </c>
      <c r="E259" s="290">
        <v>5132.8284892070278</v>
      </c>
      <c r="G259" s="193"/>
    </row>
    <row r="260" spans="2:7" ht="15" customHeight="1" thickBot="1" x14ac:dyDescent="0.25">
      <c r="B260" s="245" t="s">
        <v>38</v>
      </c>
      <c r="C260" s="246" t="s">
        <v>1425</v>
      </c>
      <c r="D260" s="244" t="s">
        <v>2</v>
      </c>
      <c r="E260" s="290">
        <v>696444.87226844032</v>
      </c>
      <c r="G260" s="193"/>
    </row>
    <row r="261" spans="2:7" ht="15" customHeight="1" thickBot="1" x14ac:dyDescent="0.25">
      <c r="B261" s="245" t="s">
        <v>37</v>
      </c>
      <c r="C261" s="246" t="s">
        <v>1426</v>
      </c>
      <c r="D261" s="244" t="s">
        <v>2</v>
      </c>
      <c r="E261" s="290">
        <v>784703.07433933672</v>
      </c>
      <c r="G261" s="193"/>
    </row>
    <row r="262" spans="2:7" ht="15" customHeight="1" thickBot="1" x14ac:dyDescent="0.25">
      <c r="B262" s="245" t="s">
        <v>672</v>
      </c>
      <c r="C262" s="246" t="s">
        <v>1427</v>
      </c>
      <c r="D262" s="244" t="s">
        <v>2</v>
      </c>
      <c r="E262" s="290">
        <v>2693.8007564029754</v>
      </c>
      <c r="G262" s="193"/>
    </row>
    <row r="263" spans="2:7" ht="15" customHeight="1" thickBot="1" x14ac:dyDescent="0.25">
      <c r="B263" s="245" t="s">
        <v>667</v>
      </c>
      <c r="C263" s="246" t="s">
        <v>1428</v>
      </c>
      <c r="D263" s="244" t="s">
        <v>580</v>
      </c>
      <c r="E263" s="290">
        <v>2196.6853908202074</v>
      </c>
      <c r="G263" s="193"/>
    </row>
    <row r="264" spans="2:7" ht="15" customHeight="1" thickBot="1" x14ac:dyDescent="0.25">
      <c r="B264" s="242" t="s">
        <v>671</v>
      </c>
      <c r="C264" s="243" t="s">
        <v>1429</v>
      </c>
      <c r="D264" s="244" t="s">
        <v>117</v>
      </c>
      <c r="E264" s="290">
        <v>7321.2468726671495</v>
      </c>
      <c r="G264" s="193"/>
    </row>
    <row r="265" spans="2:7" ht="15" customHeight="1" thickBot="1" x14ac:dyDescent="0.25">
      <c r="B265" s="242" t="s">
        <v>670</v>
      </c>
      <c r="C265" s="243" t="s">
        <v>1430</v>
      </c>
      <c r="D265" s="244" t="s">
        <v>2</v>
      </c>
      <c r="E265" s="290">
        <v>5548.214746699432</v>
      </c>
      <c r="G265" s="193"/>
    </row>
    <row r="266" spans="2:7" ht="15" customHeight="1" thickBot="1" x14ac:dyDescent="0.25">
      <c r="B266" s="242" t="s">
        <v>669</v>
      </c>
      <c r="C266" s="243" t="s">
        <v>1431</v>
      </c>
      <c r="D266" s="244" t="s">
        <v>2</v>
      </c>
      <c r="E266" s="290">
        <v>7259.6998463533973</v>
      </c>
      <c r="G266" s="193"/>
    </row>
    <row r="267" spans="2:7" ht="15" customHeight="1" thickBot="1" x14ac:dyDescent="0.25">
      <c r="B267" s="245" t="s">
        <v>659</v>
      </c>
      <c r="C267" s="249" t="s">
        <v>606</v>
      </c>
      <c r="D267" s="244" t="s">
        <v>119</v>
      </c>
      <c r="E267" s="290">
        <v>50298.812338351832</v>
      </c>
      <c r="G267" s="193"/>
    </row>
    <row r="268" spans="2:7" ht="15" customHeight="1" thickBot="1" x14ac:dyDescent="0.25">
      <c r="B268" s="242" t="s">
        <v>658</v>
      </c>
      <c r="C268" s="243" t="s">
        <v>1432</v>
      </c>
      <c r="D268" s="244" t="s">
        <v>4</v>
      </c>
      <c r="E268" s="290">
        <v>1474.6775171191305</v>
      </c>
      <c r="G268" s="193"/>
    </row>
    <row r="269" spans="2:7" ht="15" customHeight="1" thickBot="1" x14ac:dyDescent="0.25">
      <c r="B269" s="245" t="s">
        <v>664</v>
      </c>
      <c r="C269" s="249" t="s">
        <v>1433</v>
      </c>
      <c r="D269" s="244" t="s">
        <v>2</v>
      </c>
      <c r="E269" s="290">
        <v>24257.665452132591</v>
      </c>
      <c r="G269" s="193"/>
    </row>
    <row r="270" spans="2:7" ht="15" customHeight="1" thickBot="1" x14ac:dyDescent="0.25">
      <c r="B270" s="242" t="s">
        <v>631</v>
      </c>
      <c r="C270" s="243" t="s">
        <v>1434</v>
      </c>
      <c r="D270" s="244" t="s">
        <v>2</v>
      </c>
      <c r="E270" s="290">
        <v>6182.4316001043171</v>
      </c>
      <c r="G270" s="193"/>
    </row>
    <row r="271" spans="2:7" ht="15" customHeight="1" thickBot="1" x14ac:dyDescent="0.25">
      <c r="B271" s="245" t="s">
        <v>657</v>
      </c>
      <c r="C271" s="246" t="s">
        <v>1864</v>
      </c>
      <c r="D271" s="244" t="s">
        <v>4</v>
      </c>
      <c r="E271" s="290">
        <v>13362.922553011518</v>
      </c>
      <c r="G271" s="193"/>
    </row>
    <row r="272" spans="2:7" ht="15" customHeight="1" thickBot="1" x14ac:dyDescent="0.25">
      <c r="B272" s="245" t="s">
        <v>626</v>
      </c>
      <c r="C272" s="246" t="s">
        <v>1435</v>
      </c>
      <c r="D272" s="244" t="s">
        <v>2</v>
      </c>
      <c r="E272" s="290">
        <v>12801.435696031314</v>
      </c>
      <c r="G272" s="193"/>
    </row>
    <row r="273" spans="2:7" ht="15" customHeight="1" thickBot="1" x14ac:dyDescent="0.25">
      <c r="B273" s="242" t="s">
        <v>760</v>
      </c>
      <c r="C273" s="243" t="s">
        <v>1436</v>
      </c>
      <c r="D273" s="244" t="s">
        <v>4</v>
      </c>
      <c r="E273" s="290">
        <v>39878.069699514912</v>
      </c>
      <c r="G273" s="193"/>
    </row>
    <row r="274" spans="2:7" ht="15" customHeight="1" thickBot="1" x14ac:dyDescent="0.25">
      <c r="B274" s="245" t="s">
        <v>624</v>
      </c>
      <c r="C274" s="246" t="s">
        <v>1437</v>
      </c>
      <c r="D274" s="244" t="s">
        <v>2</v>
      </c>
      <c r="E274" s="290">
        <v>99124.955924223235</v>
      </c>
      <c r="G274" s="193"/>
    </row>
    <row r="275" spans="2:7" ht="15" customHeight="1" thickBot="1" x14ac:dyDescent="0.25">
      <c r="B275" s="245" t="s">
        <v>663</v>
      </c>
      <c r="C275" s="246" t="s">
        <v>1438</v>
      </c>
      <c r="D275" s="244" t="s">
        <v>2</v>
      </c>
      <c r="E275" s="290">
        <v>333529.89955656423</v>
      </c>
      <c r="G275" s="193"/>
    </row>
    <row r="276" spans="2:7" ht="15" customHeight="1" thickBot="1" x14ac:dyDescent="0.25">
      <c r="B276" s="245" t="s">
        <v>661</v>
      </c>
      <c r="C276" s="246" t="s">
        <v>1439</v>
      </c>
      <c r="D276" s="244" t="s">
        <v>2</v>
      </c>
      <c r="E276" s="290">
        <v>407170.58970265568</v>
      </c>
      <c r="G276" s="193"/>
    </row>
    <row r="277" spans="2:7" ht="15" customHeight="1" thickBot="1" x14ac:dyDescent="0.25">
      <c r="B277" s="245" t="s">
        <v>633</v>
      </c>
      <c r="C277" s="246" t="s">
        <v>1440</v>
      </c>
      <c r="D277" s="244" t="s">
        <v>2</v>
      </c>
      <c r="E277" s="290">
        <v>306421.50472923415</v>
      </c>
      <c r="G277" s="193"/>
    </row>
    <row r="278" spans="2:7" ht="15" customHeight="1" thickBot="1" x14ac:dyDescent="0.25">
      <c r="B278" s="245" t="s">
        <v>615</v>
      </c>
      <c r="C278" s="246" t="s">
        <v>1441</v>
      </c>
      <c r="D278" s="244" t="s">
        <v>2</v>
      </c>
      <c r="E278" s="290">
        <v>69807.546423122316</v>
      </c>
      <c r="G278" s="193"/>
    </row>
    <row r="279" spans="2:7" ht="15" customHeight="1" thickBot="1" x14ac:dyDescent="0.25">
      <c r="B279" s="245" t="s">
        <v>622</v>
      </c>
      <c r="C279" s="246" t="s">
        <v>1442</v>
      </c>
      <c r="D279" s="244" t="s">
        <v>2</v>
      </c>
      <c r="E279" s="290">
        <v>9054.4834144588622</v>
      </c>
      <c r="G279" s="193"/>
    </row>
    <row r="280" spans="2:7" ht="15" customHeight="1" thickBot="1" x14ac:dyDescent="0.25">
      <c r="B280" s="245" t="s">
        <v>621</v>
      </c>
      <c r="C280" s="246" t="s">
        <v>1443</v>
      </c>
      <c r="D280" s="244" t="s">
        <v>2</v>
      </c>
      <c r="E280" s="290">
        <v>12286.643426263288</v>
      </c>
      <c r="G280" s="193"/>
    </row>
    <row r="281" spans="2:7" ht="15" customHeight="1" thickBot="1" x14ac:dyDescent="0.25">
      <c r="B281" s="245" t="s">
        <v>1060</v>
      </c>
      <c r="C281" s="246" t="s">
        <v>1444</v>
      </c>
      <c r="D281" s="244" t="s">
        <v>4</v>
      </c>
      <c r="E281" s="290">
        <v>11381.525093626502</v>
      </c>
      <c r="G281" s="193"/>
    </row>
    <row r="282" spans="2:7" ht="15" customHeight="1" thickBot="1" x14ac:dyDescent="0.25">
      <c r="B282" s="242" t="s">
        <v>1202</v>
      </c>
      <c r="C282" s="243" t="s">
        <v>1445</v>
      </c>
      <c r="D282" s="244" t="s">
        <v>4</v>
      </c>
      <c r="E282" s="290">
        <v>16349.127225286005</v>
      </c>
      <c r="G282" s="193"/>
    </row>
    <row r="283" spans="2:7" ht="15" customHeight="1" thickBot="1" x14ac:dyDescent="0.25">
      <c r="B283" s="245" t="s">
        <v>656</v>
      </c>
      <c r="C283" s="249" t="s">
        <v>1179</v>
      </c>
      <c r="D283" s="244" t="s">
        <v>4</v>
      </c>
      <c r="E283" s="290">
        <v>10449.097830239047</v>
      </c>
      <c r="G283" s="193"/>
    </row>
    <row r="284" spans="2:7" ht="15" customHeight="1" thickBot="1" x14ac:dyDescent="0.25">
      <c r="B284" s="245" t="s">
        <v>655</v>
      </c>
      <c r="C284" s="246" t="s">
        <v>1446</v>
      </c>
      <c r="D284" s="244" t="s">
        <v>4</v>
      </c>
      <c r="E284" s="290">
        <v>11887.619175837208</v>
      </c>
      <c r="G284" s="193"/>
    </row>
    <row r="285" spans="2:7" ht="15" customHeight="1" thickBot="1" x14ac:dyDescent="0.25">
      <c r="B285" s="245" t="s">
        <v>654</v>
      </c>
      <c r="C285" s="246" t="s">
        <v>1447</v>
      </c>
      <c r="D285" s="244" t="s">
        <v>4</v>
      </c>
      <c r="E285" s="290">
        <v>16948.975605584666</v>
      </c>
      <c r="G285" s="193"/>
    </row>
    <row r="286" spans="2:7" ht="15" customHeight="1" thickBot="1" x14ac:dyDescent="0.25">
      <c r="B286" s="245" t="s">
        <v>630</v>
      </c>
      <c r="C286" s="246" t="s">
        <v>1448</v>
      </c>
      <c r="D286" s="244" t="s">
        <v>2</v>
      </c>
      <c r="E286" s="290">
        <v>1818.8644712491644</v>
      </c>
      <c r="G286" s="193"/>
    </row>
    <row r="287" spans="2:7" ht="15" customHeight="1" thickBot="1" x14ac:dyDescent="0.25">
      <c r="B287" s="245" t="s">
        <v>629</v>
      </c>
      <c r="C287" s="246" t="s">
        <v>1449</v>
      </c>
      <c r="D287" s="244" t="s">
        <v>2</v>
      </c>
      <c r="E287" s="290">
        <v>2315.5165999930136</v>
      </c>
      <c r="G287" s="193"/>
    </row>
    <row r="288" spans="2:7" ht="15" customHeight="1" thickBot="1" x14ac:dyDescent="0.25">
      <c r="B288" s="242" t="s">
        <v>628</v>
      </c>
      <c r="C288" s="243" t="s">
        <v>1450</v>
      </c>
      <c r="D288" s="244" t="s">
        <v>2</v>
      </c>
      <c r="E288" s="290">
        <v>5407.0459335126843</v>
      </c>
      <c r="G288" s="193"/>
    </row>
    <row r="289" spans="2:7" ht="15" customHeight="1" thickBot="1" x14ac:dyDescent="0.25">
      <c r="B289" s="245" t="s">
        <v>619</v>
      </c>
      <c r="C289" s="249" t="s">
        <v>620</v>
      </c>
      <c r="D289" s="244" t="s">
        <v>2</v>
      </c>
      <c r="E289" s="290">
        <v>12906.855755836785</v>
      </c>
      <c r="G289" s="193"/>
    </row>
    <row r="290" spans="2:7" ht="15" customHeight="1" thickBot="1" x14ac:dyDescent="0.25">
      <c r="B290" s="245" t="s">
        <v>611</v>
      </c>
      <c r="C290" s="249" t="s">
        <v>1180</v>
      </c>
      <c r="D290" s="244" t="s">
        <v>2</v>
      </c>
      <c r="E290" s="290">
        <v>1267.873840994499</v>
      </c>
      <c r="G290" s="193"/>
    </row>
    <row r="291" spans="2:7" ht="15" customHeight="1" thickBot="1" x14ac:dyDescent="0.25">
      <c r="B291" s="245" t="s">
        <v>608</v>
      </c>
      <c r="C291" s="249" t="s">
        <v>1181</v>
      </c>
      <c r="D291" s="244" t="s">
        <v>2</v>
      </c>
      <c r="E291" s="290">
        <v>4856.3319258810579</v>
      </c>
      <c r="G291" s="193"/>
    </row>
    <row r="292" spans="2:7" ht="15" customHeight="1" thickBot="1" x14ac:dyDescent="0.25">
      <c r="B292" s="242" t="s">
        <v>653</v>
      </c>
      <c r="C292" s="243" t="s">
        <v>1451</v>
      </c>
      <c r="D292" s="244" t="s">
        <v>2</v>
      </c>
      <c r="E292" s="290">
        <v>3972.5652661355548</v>
      </c>
      <c r="G292" s="193"/>
    </row>
    <row r="293" spans="2:7" ht="15" customHeight="1" thickBot="1" x14ac:dyDescent="0.25">
      <c r="B293" s="242" t="s">
        <v>652</v>
      </c>
      <c r="C293" s="243" t="s">
        <v>1452</v>
      </c>
      <c r="D293" s="244" t="s">
        <v>2</v>
      </c>
      <c r="E293" s="290">
        <v>6313.8010877155675</v>
      </c>
      <c r="G293" s="193"/>
    </row>
    <row r="294" spans="2:7" ht="15" customHeight="1" thickBot="1" x14ac:dyDescent="0.25">
      <c r="B294" s="242" t="s">
        <v>651</v>
      </c>
      <c r="C294" s="243" t="s">
        <v>1453</v>
      </c>
      <c r="D294" s="244" t="s">
        <v>2</v>
      </c>
      <c r="E294" s="290">
        <v>8559.6314445766238</v>
      </c>
      <c r="G294" s="193"/>
    </row>
    <row r="295" spans="2:7" ht="15" customHeight="1" thickBot="1" x14ac:dyDescent="0.25">
      <c r="B295" s="245" t="s">
        <v>649</v>
      </c>
      <c r="C295" s="249" t="s">
        <v>650</v>
      </c>
      <c r="D295" s="244" t="s">
        <v>2</v>
      </c>
      <c r="E295" s="290">
        <v>12757.250068952982</v>
      </c>
      <c r="G295" s="193"/>
    </row>
    <row r="296" spans="2:7" ht="15" customHeight="1" thickBot="1" x14ac:dyDescent="0.25">
      <c r="B296" s="245" t="s">
        <v>614</v>
      </c>
      <c r="C296" s="249" t="s">
        <v>1454</v>
      </c>
      <c r="D296" s="244" t="s">
        <v>2</v>
      </c>
      <c r="E296" s="290">
        <v>2211.8665094049911</v>
      </c>
      <c r="G296" s="193"/>
    </row>
    <row r="297" spans="2:7" ht="15" customHeight="1" thickBot="1" x14ac:dyDescent="0.25">
      <c r="B297" s="242" t="s">
        <v>648</v>
      </c>
      <c r="C297" s="243" t="s">
        <v>1455</v>
      </c>
      <c r="D297" s="244" t="s">
        <v>2</v>
      </c>
      <c r="E297" s="290">
        <v>10732.136679641178</v>
      </c>
      <c r="G297" s="193"/>
    </row>
    <row r="298" spans="2:7" ht="15" customHeight="1" thickBot="1" x14ac:dyDescent="0.25">
      <c r="B298" s="242" t="s">
        <v>647</v>
      </c>
      <c r="C298" s="243" t="s">
        <v>1456</v>
      </c>
      <c r="D298" s="244" t="s">
        <v>2</v>
      </c>
      <c r="E298" s="290">
        <v>9524.9851743375129</v>
      </c>
      <c r="G298" s="193"/>
    </row>
    <row r="299" spans="2:7" ht="15" customHeight="1" thickBot="1" x14ac:dyDescent="0.25">
      <c r="B299" s="242" t="s">
        <v>646</v>
      </c>
      <c r="C299" s="243" t="s">
        <v>1457</v>
      </c>
      <c r="D299" s="244" t="s">
        <v>2</v>
      </c>
      <c r="E299" s="290">
        <v>1633.5851142400022</v>
      </c>
      <c r="G299" s="193"/>
    </row>
    <row r="300" spans="2:7" ht="15" customHeight="1" thickBot="1" x14ac:dyDescent="0.25">
      <c r="B300" s="245" t="s">
        <v>645</v>
      </c>
      <c r="C300" s="249" t="s">
        <v>1458</v>
      </c>
      <c r="D300" s="244" t="s">
        <v>2</v>
      </c>
      <c r="E300" s="290">
        <v>2684.013716130903</v>
      </c>
      <c r="G300" s="193"/>
    </row>
    <row r="301" spans="2:7" ht="15" customHeight="1" thickBot="1" x14ac:dyDescent="0.25">
      <c r="B301" s="245" t="s">
        <v>644</v>
      </c>
      <c r="C301" s="249" t="s">
        <v>1459</v>
      </c>
      <c r="D301" s="244" t="s">
        <v>2</v>
      </c>
      <c r="E301" s="290">
        <v>1693.1101198548452</v>
      </c>
      <c r="G301" s="193"/>
    </row>
    <row r="302" spans="2:7" ht="15" customHeight="1" thickBot="1" x14ac:dyDescent="0.25">
      <c r="B302" s="242" t="s">
        <v>643</v>
      </c>
      <c r="C302" s="243" t="s">
        <v>1460</v>
      </c>
      <c r="D302" s="244" t="s">
        <v>2</v>
      </c>
      <c r="E302" s="290">
        <v>418.33716851937032</v>
      </c>
      <c r="G302" s="193"/>
    </row>
    <row r="303" spans="2:7" ht="15" customHeight="1" thickBot="1" x14ac:dyDescent="0.25">
      <c r="B303" s="242" t="s">
        <v>642</v>
      </c>
      <c r="C303" s="243" t="s">
        <v>1461</v>
      </c>
      <c r="D303" s="244" t="s">
        <v>2</v>
      </c>
      <c r="E303" s="290">
        <v>775.66848276318922</v>
      </c>
      <c r="G303" s="193"/>
    </row>
    <row r="304" spans="2:7" ht="15" customHeight="1" thickBot="1" x14ac:dyDescent="0.25">
      <c r="B304" s="242" t="s">
        <v>641</v>
      </c>
      <c r="C304" s="243" t="s">
        <v>1462</v>
      </c>
      <c r="D304" s="244" t="s">
        <v>2</v>
      </c>
      <c r="E304" s="290">
        <v>9965.9510804089223</v>
      </c>
      <c r="G304" s="193"/>
    </row>
    <row r="305" spans="2:7" ht="15" customHeight="1" thickBot="1" x14ac:dyDescent="0.25">
      <c r="B305" s="242" t="s">
        <v>640</v>
      </c>
      <c r="C305" s="243" t="s">
        <v>1463</v>
      </c>
      <c r="D305" s="244" t="s">
        <v>2</v>
      </c>
      <c r="E305" s="290">
        <v>61692.231639594473</v>
      </c>
      <c r="G305" s="193"/>
    </row>
    <row r="306" spans="2:7" ht="15" customHeight="1" thickBot="1" x14ac:dyDescent="0.25">
      <c r="B306" s="242" t="s">
        <v>639</v>
      </c>
      <c r="C306" s="243" t="s">
        <v>1464</v>
      </c>
      <c r="D306" s="244" t="s">
        <v>2</v>
      </c>
      <c r="E306" s="290">
        <v>70543.375451111293</v>
      </c>
      <c r="G306" s="193"/>
    </row>
    <row r="307" spans="2:7" ht="15" customHeight="1" thickBot="1" x14ac:dyDescent="0.25">
      <c r="B307" s="242" t="s">
        <v>638</v>
      </c>
      <c r="C307" s="243" t="s">
        <v>1465</v>
      </c>
      <c r="D307" s="244" t="s">
        <v>2</v>
      </c>
      <c r="E307" s="290">
        <v>130085.10073193219</v>
      </c>
      <c r="G307" s="193"/>
    </row>
    <row r="308" spans="2:7" ht="15" customHeight="1" thickBot="1" x14ac:dyDescent="0.25">
      <c r="B308" s="242" t="s">
        <v>637</v>
      </c>
      <c r="C308" s="243" t="s">
        <v>1466</v>
      </c>
      <c r="D308" s="244" t="s">
        <v>2</v>
      </c>
      <c r="E308" s="290">
        <v>1552.7111616958493</v>
      </c>
      <c r="G308" s="193"/>
    </row>
    <row r="309" spans="2:7" ht="15" customHeight="1" thickBot="1" x14ac:dyDescent="0.25">
      <c r="B309" s="242" t="s">
        <v>636</v>
      </c>
      <c r="C309" s="243" t="s">
        <v>1467</v>
      </c>
      <c r="D309" s="244" t="s">
        <v>2</v>
      </c>
      <c r="E309" s="290">
        <v>799.70952847015508</v>
      </c>
      <c r="G309" s="193"/>
    </row>
    <row r="310" spans="2:7" ht="15" customHeight="1" thickBot="1" x14ac:dyDescent="0.25">
      <c r="B310" s="242" t="s">
        <v>635</v>
      </c>
      <c r="C310" s="243" t="s">
        <v>1468</v>
      </c>
      <c r="D310" s="244" t="s">
        <v>2</v>
      </c>
      <c r="E310" s="290">
        <v>9979.6186373504243</v>
      </c>
      <c r="G310" s="193"/>
    </row>
    <row r="311" spans="2:7" ht="15" customHeight="1" thickBot="1" x14ac:dyDescent="0.25">
      <c r="B311" s="242" t="s">
        <v>617</v>
      </c>
      <c r="C311" s="243" t="s">
        <v>618</v>
      </c>
      <c r="D311" s="244" t="s">
        <v>2</v>
      </c>
      <c r="E311" s="290">
        <v>11367.784820456061</v>
      </c>
      <c r="G311" s="193"/>
    </row>
    <row r="312" spans="2:7" ht="15" customHeight="1" thickBot="1" x14ac:dyDescent="0.25">
      <c r="B312" s="250" t="s">
        <v>144</v>
      </c>
      <c r="C312" s="251" t="s">
        <v>1469</v>
      </c>
      <c r="D312" s="244" t="s">
        <v>2</v>
      </c>
      <c r="E312" s="290">
        <v>738760.89353054331</v>
      </c>
      <c r="G312" s="193"/>
    </row>
    <row r="313" spans="2:7" ht="15" customHeight="1" thickBot="1" x14ac:dyDescent="0.25">
      <c r="B313" s="250" t="s">
        <v>143</v>
      </c>
      <c r="C313" s="251" t="s">
        <v>1470</v>
      </c>
      <c r="D313" s="244" t="s">
        <v>2</v>
      </c>
      <c r="E313" s="290">
        <v>56834.422918380784</v>
      </c>
      <c r="G313" s="193"/>
    </row>
    <row r="314" spans="2:7" ht="15" customHeight="1" thickBot="1" x14ac:dyDescent="0.25">
      <c r="B314" s="250" t="s">
        <v>142</v>
      </c>
      <c r="C314" s="251" t="s">
        <v>1471</v>
      </c>
      <c r="D314" s="244" t="s">
        <v>2</v>
      </c>
      <c r="E314" s="290">
        <v>75991.17532621845</v>
      </c>
      <c r="G314" s="193"/>
    </row>
    <row r="315" spans="2:7" ht="15" customHeight="1" thickBot="1" x14ac:dyDescent="0.25">
      <c r="B315" s="250" t="s">
        <v>141</v>
      </c>
      <c r="C315" s="251" t="s">
        <v>1472</v>
      </c>
      <c r="D315" s="244" t="s">
        <v>2</v>
      </c>
      <c r="E315" s="290">
        <v>8556.5116901213387</v>
      </c>
      <c r="G315" s="193"/>
    </row>
    <row r="316" spans="2:7" ht="15" customHeight="1" thickBot="1" x14ac:dyDescent="0.25">
      <c r="B316" s="250" t="s">
        <v>140</v>
      </c>
      <c r="C316" s="251" t="s">
        <v>1473</v>
      </c>
      <c r="D316" s="244" t="s">
        <v>2</v>
      </c>
      <c r="E316" s="290">
        <v>19368.167717804947</v>
      </c>
      <c r="G316" s="193"/>
    </row>
    <row r="317" spans="2:7" ht="15" customHeight="1" thickBot="1" x14ac:dyDescent="0.25">
      <c r="B317" s="250" t="s">
        <v>139</v>
      </c>
      <c r="C317" s="251" t="s">
        <v>1474</v>
      </c>
      <c r="D317" s="244" t="s">
        <v>2</v>
      </c>
      <c r="E317" s="290">
        <v>3610.5905107372519</v>
      </c>
      <c r="G317" s="193"/>
    </row>
    <row r="318" spans="2:7" ht="15" customHeight="1" thickBot="1" x14ac:dyDescent="0.25">
      <c r="B318" s="250" t="s">
        <v>138</v>
      </c>
      <c r="C318" s="251" t="s">
        <v>1475</v>
      </c>
      <c r="D318" s="244" t="s">
        <v>2</v>
      </c>
      <c r="E318" s="290">
        <v>8438.065827358223</v>
      </c>
      <c r="G318" s="193"/>
    </row>
    <row r="319" spans="2:7" ht="15" customHeight="1" thickBot="1" x14ac:dyDescent="0.25">
      <c r="B319" s="250" t="s">
        <v>137</v>
      </c>
      <c r="C319" s="251" t="s">
        <v>1476</v>
      </c>
      <c r="D319" s="244" t="s">
        <v>2</v>
      </c>
      <c r="E319" s="290">
        <v>194.22312772697597</v>
      </c>
      <c r="G319" s="193"/>
    </row>
    <row r="320" spans="2:7" ht="15" customHeight="1" thickBot="1" x14ac:dyDescent="0.25">
      <c r="B320" s="250" t="s">
        <v>136</v>
      </c>
      <c r="C320" s="251" t="s">
        <v>1477</v>
      </c>
      <c r="D320" s="244" t="s">
        <v>2</v>
      </c>
      <c r="E320" s="290">
        <v>262772.12486993289</v>
      </c>
      <c r="G320" s="193"/>
    </row>
    <row r="321" spans="2:7" ht="15" customHeight="1" thickBot="1" x14ac:dyDescent="0.25">
      <c r="B321" s="250" t="s">
        <v>135</v>
      </c>
      <c r="C321" s="251" t="s">
        <v>1865</v>
      </c>
      <c r="D321" s="244" t="s">
        <v>2</v>
      </c>
      <c r="E321" s="290">
        <v>296428.12972220173</v>
      </c>
      <c r="G321" s="193"/>
    </row>
    <row r="322" spans="2:7" ht="15" customHeight="1" thickBot="1" x14ac:dyDescent="0.25">
      <c r="B322" s="250" t="s">
        <v>134</v>
      </c>
      <c r="C322" s="251" t="s">
        <v>1866</v>
      </c>
      <c r="D322" s="244" t="s">
        <v>2</v>
      </c>
      <c r="E322" s="290">
        <v>467014.98358193965</v>
      </c>
      <c r="G322" s="193"/>
    </row>
    <row r="323" spans="2:7" ht="15" customHeight="1" thickBot="1" x14ac:dyDescent="0.25">
      <c r="B323" s="242" t="s">
        <v>133</v>
      </c>
      <c r="C323" s="243" t="s">
        <v>1478</v>
      </c>
      <c r="D323" s="244" t="s">
        <v>2</v>
      </c>
      <c r="E323" s="290">
        <v>25152.27042635305</v>
      </c>
      <c r="G323" s="193"/>
    </row>
    <row r="324" spans="2:7" ht="15" customHeight="1" thickBot="1" x14ac:dyDescent="0.25">
      <c r="B324" s="245" t="s">
        <v>603</v>
      </c>
      <c r="C324" s="246" t="s">
        <v>1479</v>
      </c>
      <c r="D324" s="244" t="s">
        <v>589</v>
      </c>
      <c r="E324" s="290">
        <v>312093.74016716739</v>
      </c>
      <c r="G324" s="193"/>
    </row>
    <row r="325" spans="2:7" ht="15" customHeight="1" thickBot="1" x14ac:dyDescent="0.25">
      <c r="B325" s="245" t="s">
        <v>602</v>
      </c>
      <c r="C325" s="246" t="s">
        <v>1480</v>
      </c>
      <c r="D325" s="244" t="s">
        <v>2</v>
      </c>
      <c r="E325" s="290">
        <v>824.55656251674793</v>
      </c>
      <c r="G325" s="193"/>
    </row>
    <row r="326" spans="2:7" ht="15" customHeight="1" thickBot="1" x14ac:dyDescent="0.25">
      <c r="B326" s="242" t="s">
        <v>601</v>
      </c>
      <c r="C326" s="243" t="s">
        <v>1481</v>
      </c>
      <c r="D326" s="244" t="s">
        <v>589</v>
      </c>
      <c r="E326" s="290">
        <v>237404.97227182673</v>
      </c>
      <c r="G326" s="193"/>
    </row>
    <row r="327" spans="2:7" ht="15" customHeight="1" thickBot="1" x14ac:dyDescent="0.25">
      <c r="B327" s="245" t="s">
        <v>600</v>
      </c>
      <c r="C327" s="246" t="s">
        <v>1482</v>
      </c>
      <c r="D327" s="244" t="s">
        <v>2</v>
      </c>
      <c r="E327" s="290">
        <v>639.70258615149623</v>
      </c>
      <c r="G327" s="193"/>
    </row>
    <row r="328" spans="2:7" ht="15" customHeight="1" thickBot="1" x14ac:dyDescent="0.25">
      <c r="B328" s="242" t="s">
        <v>599</v>
      </c>
      <c r="C328" s="243" t="s">
        <v>1483</v>
      </c>
      <c r="D328" s="244" t="s">
        <v>2</v>
      </c>
      <c r="E328" s="290">
        <v>1284.9724850511955</v>
      </c>
      <c r="G328" s="193"/>
    </row>
    <row r="329" spans="2:7" ht="15" customHeight="1" thickBot="1" x14ac:dyDescent="0.25">
      <c r="B329" s="245" t="s">
        <v>598</v>
      </c>
      <c r="C329" s="246" t="s">
        <v>1484</v>
      </c>
      <c r="D329" s="244" t="s">
        <v>2</v>
      </c>
      <c r="E329" s="290">
        <v>1173.3085062984765</v>
      </c>
      <c r="G329" s="193"/>
    </row>
    <row r="330" spans="2:7" ht="15" customHeight="1" thickBot="1" x14ac:dyDescent="0.25">
      <c r="B330" s="245" t="s">
        <v>597</v>
      </c>
      <c r="C330" s="246" t="s">
        <v>1485</v>
      </c>
      <c r="D330" s="244" t="s">
        <v>2</v>
      </c>
      <c r="E330" s="290">
        <v>1546.2252526474058</v>
      </c>
      <c r="G330" s="193"/>
    </row>
    <row r="331" spans="2:7" ht="15" customHeight="1" thickBot="1" x14ac:dyDescent="0.25">
      <c r="B331" s="245" t="s">
        <v>596</v>
      </c>
      <c r="C331" s="246" t="s">
        <v>1486</v>
      </c>
      <c r="D331" s="244" t="s">
        <v>2</v>
      </c>
      <c r="E331" s="290">
        <v>1265.2143354123266</v>
      </c>
      <c r="G331" s="193"/>
    </row>
    <row r="332" spans="2:7" ht="15" customHeight="1" thickBot="1" x14ac:dyDescent="0.25">
      <c r="B332" s="242" t="s">
        <v>595</v>
      </c>
      <c r="C332" s="243" t="s">
        <v>1487</v>
      </c>
      <c r="D332" s="244" t="s">
        <v>2</v>
      </c>
      <c r="E332" s="290">
        <v>1077.5966313657921</v>
      </c>
      <c r="G332" s="193"/>
    </row>
    <row r="333" spans="2:7" ht="15" customHeight="1" thickBot="1" x14ac:dyDescent="0.25">
      <c r="B333" s="242" t="s">
        <v>594</v>
      </c>
      <c r="C333" s="243" t="s">
        <v>1652</v>
      </c>
      <c r="D333" s="244" t="s">
        <v>2</v>
      </c>
      <c r="E333" s="290">
        <v>2522.9652991751032</v>
      </c>
      <c r="G333" s="193"/>
    </row>
    <row r="334" spans="2:7" ht="15" customHeight="1" thickBot="1" x14ac:dyDescent="0.25">
      <c r="B334" s="242" t="s">
        <v>593</v>
      </c>
      <c r="C334" s="243" t="s">
        <v>1653</v>
      </c>
      <c r="D334" s="244" t="s">
        <v>589</v>
      </c>
      <c r="E334" s="290">
        <v>328739.69074747933</v>
      </c>
      <c r="G334" s="193"/>
    </row>
    <row r="335" spans="2:7" ht="15" customHeight="1" thickBot="1" x14ac:dyDescent="0.25">
      <c r="B335" s="242" t="s">
        <v>592</v>
      </c>
      <c r="C335" s="243" t="s">
        <v>1654</v>
      </c>
      <c r="D335" s="244" t="s">
        <v>589</v>
      </c>
      <c r="E335" s="290">
        <v>332499.80368259508</v>
      </c>
      <c r="G335" s="193"/>
    </row>
    <row r="336" spans="2:7" ht="15" customHeight="1" thickBot="1" x14ac:dyDescent="0.25">
      <c r="B336" s="242" t="s">
        <v>591</v>
      </c>
      <c r="C336" s="243" t="s">
        <v>1867</v>
      </c>
      <c r="D336" s="244" t="s">
        <v>589</v>
      </c>
      <c r="E336" s="290">
        <v>251177.60400450983</v>
      </c>
      <c r="G336" s="193"/>
    </row>
    <row r="337" spans="2:7" ht="15" customHeight="1" thickBot="1" x14ac:dyDescent="0.25">
      <c r="B337" s="242" t="s">
        <v>590</v>
      </c>
      <c r="C337" s="243" t="s">
        <v>1655</v>
      </c>
      <c r="D337" s="244" t="s">
        <v>589</v>
      </c>
      <c r="E337" s="290">
        <v>142835.39620422863</v>
      </c>
      <c r="G337" s="193"/>
    </row>
    <row r="338" spans="2:7" ht="15" customHeight="1" thickBot="1" x14ac:dyDescent="0.25">
      <c r="B338" s="245" t="s">
        <v>586</v>
      </c>
      <c r="C338" s="246" t="s">
        <v>1488</v>
      </c>
      <c r="D338" s="244" t="s">
        <v>117</v>
      </c>
      <c r="E338" s="290">
        <v>391.98371817558603</v>
      </c>
      <c r="G338" s="193"/>
    </row>
    <row r="339" spans="2:7" ht="15" customHeight="1" thickBot="1" x14ac:dyDescent="0.25">
      <c r="B339" s="245" t="s">
        <v>575</v>
      </c>
      <c r="C339" s="246" t="s">
        <v>1656</v>
      </c>
      <c r="D339" s="244" t="s">
        <v>117</v>
      </c>
      <c r="E339" s="290">
        <v>2825.3446495350795</v>
      </c>
      <c r="G339" s="193"/>
    </row>
    <row r="340" spans="2:7" ht="15" customHeight="1" thickBot="1" x14ac:dyDescent="0.25">
      <c r="B340" s="245" t="s">
        <v>574</v>
      </c>
      <c r="C340" s="246" t="s">
        <v>1657</v>
      </c>
      <c r="D340" s="244" t="s">
        <v>117</v>
      </c>
      <c r="E340" s="290">
        <v>3759.6664888534056</v>
      </c>
      <c r="G340" s="193"/>
    </row>
    <row r="341" spans="2:7" ht="15" customHeight="1" thickBot="1" x14ac:dyDescent="0.25">
      <c r="B341" s="245" t="s">
        <v>584</v>
      </c>
      <c r="C341" s="246" t="s">
        <v>1489</v>
      </c>
      <c r="D341" s="244" t="s">
        <v>117</v>
      </c>
      <c r="E341" s="290">
        <v>333.59126161220934</v>
      </c>
      <c r="G341" s="193"/>
    </row>
    <row r="342" spans="2:7" ht="15" customHeight="1" thickBot="1" x14ac:dyDescent="0.25">
      <c r="B342" s="245" t="s">
        <v>581</v>
      </c>
      <c r="C342" s="246" t="s">
        <v>1490</v>
      </c>
      <c r="D342" s="244" t="s">
        <v>580</v>
      </c>
      <c r="E342" s="290">
        <v>15138.891672522153</v>
      </c>
      <c r="G342" s="193"/>
    </row>
    <row r="343" spans="2:7" ht="15" customHeight="1" thickBot="1" x14ac:dyDescent="0.25">
      <c r="B343" s="248" t="s">
        <v>579</v>
      </c>
      <c r="C343" s="249" t="s">
        <v>1491</v>
      </c>
      <c r="D343" s="244" t="s">
        <v>117</v>
      </c>
      <c r="E343" s="290">
        <v>694.98498880102773</v>
      </c>
      <c r="G343" s="193"/>
    </row>
    <row r="344" spans="2:7" ht="15" customHeight="1" thickBot="1" x14ac:dyDescent="0.25">
      <c r="B344" s="248" t="s">
        <v>1882</v>
      </c>
      <c r="C344" s="249" t="s">
        <v>1883</v>
      </c>
      <c r="D344" s="244" t="s">
        <v>117</v>
      </c>
      <c r="E344" s="290">
        <v>354.36271140336669</v>
      </c>
      <c r="G344" s="193"/>
    </row>
    <row r="345" spans="2:7" ht="15" customHeight="1" thickBot="1" x14ac:dyDescent="0.25">
      <c r="B345" s="245" t="s">
        <v>577</v>
      </c>
      <c r="C345" s="246" t="s">
        <v>1492</v>
      </c>
      <c r="D345" s="244" t="s">
        <v>117</v>
      </c>
      <c r="E345" s="290">
        <v>1200.9027811941371</v>
      </c>
      <c r="G345" s="193"/>
    </row>
    <row r="346" spans="2:7" ht="15" customHeight="1" thickBot="1" x14ac:dyDescent="0.25">
      <c r="B346" s="245" t="s">
        <v>573</v>
      </c>
      <c r="C346" s="246" t="s">
        <v>1658</v>
      </c>
      <c r="D346" s="244" t="s">
        <v>117</v>
      </c>
      <c r="E346" s="290">
        <v>3541.2344602253502</v>
      </c>
      <c r="G346" s="193"/>
    </row>
    <row r="347" spans="2:7" ht="15" customHeight="1" thickBot="1" x14ac:dyDescent="0.25">
      <c r="B347" s="245" t="s">
        <v>485</v>
      </c>
      <c r="C347" s="246" t="s">
        <v>1659</v>
      </c>
      <c r="D347" s="244" t="s">
        <v>2</v>
      </c>
      <c r="E347" s="290">
        <v>7192.391991524808</v>
      </c>
      <c r="G347" s="193"/>
    </row>
    <row r="348" spans="2:7" ht="15" customHeight="1" thickBot="1" x14ac:dyDescent="0.25">
      <c r="B348" s="242" t="s">
        <v>583</v>
      </c>
      <c r="C348" s="243" t="s">
        <v>1493</v>
      </c>
      <c r="D348" s="244" t="s">
        <v>2</v>
      </c>
      <c r="E348" s="290">
        <v>2417.3851884422006</v>
      </c>
      <c r="G348" s="193"/>
    </row>
    <row r="349" spans="2:7" ht="15" customHeight="1" thickBot="1" x14ac:dyDescent="0.25">
      <c r="B349" s="245" t="s">
        <v>568</v>
      </c>
      <c r="C349" s="246" t="s">
        <v>1868</v>
      </c>
      <c r="D349" s="244" t="s">
        <v>3</v>
      </c>
      <c r="E349" s="290">
        <v>19704.564030599464</v>
      </c>
      <c r="G349" s="193"/>
    </row>
    <row r="350" spans="2:7" ht="15" customHeight="1" thickBot="1" x14ac:dyDescent="0.25">
      <c r="B350" s="245" t="s">
        <v>548</v>
      </c>
      <c r="C350" s="246" t="s">
        <v>1494</v>
      </c>
      <c r="D350" s="244" t="s">
        <v>4</v>
      </c>
      <c r="E350" s="290">
        <v>4127.8122831893452</v>
      </c>
      <c r="G350" s="193"/>
    </row>
    <row r="351" spans="2:7" ht="15" customHeight="1" thickBot="1" x14ac:dyDescent="0.25">
      <c r="B351" s="245" t="s">
        <v>567</v>
      </c>
      <c r="C351" s="246" t="s">
        <v>1495</v>
      </c>
      <c r="D351" s="244" t="s">
        <v>3</v>
      </c>
      <c r="E351" s="290">
        <v>19637.40883568245</v>
      </c>
      <c r="G351" s="193"/>
    </row>
    <row r="352" spans="2:7" ht="15" customHeight="1" thickBot="1" x14ac:dyDescent="0.25">
      <c r="B352" s="245" t="s">
        <v>566</v>
      </c>
      <c r="C352" s="246" t="s">
        <v>1497</v>
      </c>
      <c r="D352" s="244" t="s">
        <v>3</v>
      </c>
      <c r="E352" s="290">
        <v>15231.871866556061</v>
      </c>
      <c r="G352" s="193"/>
    </row>
    <row r="353" spans="2:7" ht="15" customHeight="1" thickBot="1" x14ac:dyDescent="0.25">
      <c r="B353" s="245" t="s">
        <v>565</v>
      </c>
      <c r="C353" s="246" t="s">
        <v>1869</v>
      </c>
      <c r="D353" s="244" t="s">
        <v>3</v>
      </c>
      <c r="E353" s="290">
        <v>17905.878153397054</v>
      </c>
      <c r="G353" s="193"/>
    </row>
    <row r="354" spans="2:7" ht="15" customHeight="1" thickBot="1" x14ac:dyDescent="0.25">
      <c r="B354" s="245" t="s">
        <v>564</v>
      </c>
      <c r="C354" s="246" t="s">
        <v>1500</v>
      </c>
      <c r="D354" s="244" t="s">
        <v>3</v>
      </c>
      <c r="E354" s="290">
        <v>9947.4666716280317</v>
      </c>
      <c r="G354" s="193"/>
    </row>
    <row r="355" spans="2:7" ht="15" customHeight="1" thickBot="1" x14ac:dyDescent="0.25">
      <c r="B355" s="245" t="s">
        <v>563</v>
      </c>
      <c r="C355" s="246" t="s">
        <v>1502</v>
      </c>
      <c r="D355" s="244" t="s">
        <v>4</v>
      </c>
      <c r="E355" s="290">
        <v>2307.5695619796179</v>
      </c>
      <c r="G355" s="193"/>
    </row>
    <row r="356" spans="2:7" ht="15" customHeight="1" thickBot="1" x14ac:dyDescent="0.25">
      <c r="B356" s="245" t="s">
        <v>547</v>
      </c>
      <c r="C356" s="246" t="s">
        <v>1504</v>
      </c>
      <c r="D356" s="244" t="s">
        <v>4</v>
      </c>
      <c r="E356" s="290">
        <v>10791.118136609959</v>
      </c>
      <c r="G356" s="193"/>
    </row>
    <row r="357" spans="2:7" ht="15" customHeight="1" thickBot="1" x14ac:dyDescent="0.25">
      <c r="B357" s="245" t="s">
        <v>562</v>
      </c>
      <c r="C357" s="246" t="s">
        <v>1506</v>
      </c>
      <c r="D357" s="244" t="s">
        <v>3</v>
      </c>
      <c r="E357" s="290">
        <v>31748.261372325116</v>
      </c>
      <c r="G357" s="193"/>
    </row>
    <row r="358" spans="2:7" ht="15" customHeight="1" thickBot="1" x14ac:dyDescent="0.25">
      <c r="B358" s="245" t="s">
        <v>561</v>
      </c>
      <c r="C358" s="246" t="s">
        <v>1508</v>
      </c>
      <c r="D358" s="244" t="s">
        <v>3</v>
      </c>
      <c r="E358" s="290">
        <v>44671.026937863397</v>
      </c>
      <c r="G358" s="193"/>
    </row>
    <row r="359" spans="2:7" ht="15" customHeight="1" thickBot="1" x14ac:dyDescent="0.25">
      <c r="B359" s="245" t="s">
        <v>570</v>
      </c>
      <c r="C359" s="246" t="s">
        <v>1509</v>
      </c>
      <c r="D359" s="244" t="s">
        <v>4</v>
      </c>
      <c r="E359" s="290">
        <v>891.30025509213692</v>
      </c>
      <c r="G359" s="193"/>
    </row>
    <row r="360" spans="2:7" ht="15" customHeight="1" thickBot="1" x14ac:dyDescent="0.25">
      <c r="B360" s="245" t="s">
        <v>560</v>
      </c>
      <c r="C360" s="246" t="s">
        <v>1510</v>
      </c>
      <c r="D360" s="244" t="s">
        <v>4</v>
      </c>
      <c r="E360" s="290">
        <v>4704.5857372493128</v>
      </c>
      <c r="G360" s="193"/>
    </row>
    <row r="361" spans="2:7" ht="15" customHeight="1" thickBot="1" x14ac:dyDescent="0.25">
      <c r="B361" s="245" t="s">
        <v>559</v>
      </c>
      <c r="C361" s="246" t="s">
        <v>1759</v>
      </c>
      <c r="D361" s="244" t="s">
        <v>3</v>
      </c>
      <c r="E361" s="290">
        <v>52916.547358370895</v>
      </c>
      <c r="G361" s="193"/>
    </row>
    <row r="362" spans="2:7" ht="15" customHeight="1" thickBot="1" x14ac:dyDescent="0.25">
      <c r="B362" s="245" t="s">
        <v>558</v>
      </c>
      <c r="C362" s="246" t="s">
        <v>1511</v>
      </c>
      <c r="D362" s="244" t="s">
        <v>4</v>
      </c>
      <c r="E362" s="290">
        <v>6756.4213087444432</v>
      </c>
      <c r="G362" s="193"/>
    </row>
    <row r="363" spans="2:7" ht="15" customHeight="1" thickBot="1" x14ac:dyDescent="0.25">
      <c r="B363" s="245" t="s">
        <v>546</v>
      </c>
      <c r="C363" s="246" t="s">
        <v>1512</v>
      </c>
      <c r="D363" s="244" t="s">
        <v>4</v>
      </c>
      <c r="E363" s="290">
        <v>3485.6060794631198</v>
      </c>
      <c r="G363" s="193"/>
    </row>
    <row r="364" spans="2:7" ht="15" customHeight="1" thickBot="1" x14ac:dyDescent="0.25">
      <c r="B364" s="245" t="s">
        <v>551</v>
      </c>
      <c r="C364" s="246" t="s">
        <v>1513</v>
      </c>
      <c r="D364" s="244" t="s">
        <v>2</v>
      </c>
      <c r="E364" s="290">
        <v>67761.035262283505</v>
      </c>
      <c r="G364" s="193"/>
    </row>
    <row r="365" spans="2:7" ht="15" customHeight="1" thickBot="1" x14ac:dyDescent="0.25">
      <c r="B365" s="245" t="s">
        <v>550</v>
      </c>
      <c r="C365" s="246" t="s">
        <v>1514</v>
      </c>
      <c r="D365" s="244" t="s">
        <v>2</v>
      </c>
      <c r="E365" s="290">
        <v>31190.182860420544</v>
      </c>
      <c r="G365" s="193"/>
    </row>
    <row r="366" spans="2:7" ht="15" customHeight="1" thickBot="1" x14ac:dyDescent="0.25">
      <c r="B366" s="245" t="s">
        <v>542</v>
      </c>
      <c r="C366" s="246" t="s">
        <v>1515</v>
      </c>
      <c r="D366" s="244" t="s">
        <v>2</v>
      </c>
      <c r="E366" s="290">
        <v>1689.5428147384102</v>
      </c>
      <c r="G366" s="193"/>
    </row>
    <row r="367" spans="2:7" ht="15" customHeight="1" thickBot="1" x14ac:dyDescent="0.25">
      <c r="B367" s="245" t="s">
        <v>541</v>
      </c>
      <c r="C367" s="246" t="s">
        <v>1516</v>
      </c>
      <c r="D367" s="244" t="s">
        <v>2</v>
      </c>
      <c r="E367" s="290">
        <v>1447.4201156276083</v>
      </c>
      <c r="G367" s="193"/>
    </row>
    <row r="368" spans="2:7" ht="15" customHeight="1" thickBot="1" x14ac:dyDescent="0.25">
      <c r="B368" s="245" t="s">
        <v>544</v>
      </c>
      <c r="C368" s="246" t="s">
        <v>1517</v>
      </c>
      <c r="D368" s="244" t="s">
        <v>2</v>
      </c>
      <c r="E368" s="290">
        <v>1096460.910789056</v>
      </c>
      <c r="G368" s="193"/>
    </row>
    <row r="369" spans="2:7" ht="15" customHeight="1" thickBot="1" x14ac:dyDescent="0.25">
      <c r="B369" s="245" t="s">
        <v>557</v>
      </c>
      <c r="C369" s="246" t="s">
        <v>1518</v>
      </c>
      <c r="D369" s="244" t="s">
        <v>3</v>
      </c>
      <c r="E369" s="290">
        <v>39527.904613506515</v>
      </c>
      <c r="G369" s="193"/>
    </row>
    <row r="370" spans="2:7" ht="15" customHeight="1" thickBot="1" x14ac:dyDescent="0.25">
      <c r="B370" s="242" t="s">
        <v>556</v>
      </c>
      <c r="C370" s="243" t="s">
        <v>1519</v>
      </c>
      <c r="D370" s="244" t="s">
        <v>2</v>
      </c>
      <c r="E370" s="290">
        <v>101497.98943317613</v>
      </c>
      <c r="G370" s="193"/>
    </row>
    <row r="371" spans="2:7" ht="15" customHeight="1" thickBot="1" x14ac:dyDescent="0.25">
      <c r="B371" s="242" t="s">
        <v>555</v>
      </c>
      <c r="C371" s="243" t="s">
        <v>1520</v>
      </c>
      <c r="D371" s="244" t="s">
        <v>2</v>
      </c>
      <c r="E371" s="290">
        <v>49138.403035201743</v>
      </c>
      <c r="G371" s="193"/>
    </row>
    <row r="372" spans="2:7" ht="15" customHeight="1" thickBot="1" x14ac:dyDescent="0.25">
      <c r="B372" s="242" t="s">
        <v>554</v>
      </c>
      <c r="C372" s="243" t="s">
        <v>1521</v>
      </c>
      <c r="D372" s="244" t="s">
        <v>2</v>
      </c>
      <c r="E372" s="290">
        <v>6033.6026719931524</v>
      </c>
      <c r="G372" s="193"/>
    </row>
    <row r="373" spans="2:7" ht="15" customHeight="1" thickBot="1" x14ac:dyDescent="0.25">
      <c r="B373" s="242" t="s">
        <v>553</v>
      </c>
      <c r="C373" s="243" t="s">
        <v>1760</v>
      </c>
      <c r="D373" s="244" t="s">
        <v>4</v>
      </c>
      <c r="E373" s="290">
        <v>256.1174181691452</v>
      </c>
      <c r="G373" s="193"/>
    </row>
    <row r="374" spans="2:7" ht="15" customHeight="1" thickBot="1" x14ac:dyDescent="0.25">
      <c r="B374" s="245" t="s">
        <v>165</v>
      </c>
      <c r="C374" s="246" t="s">
        <v>1522</v>
      </c>
      <c r="D374" s="244" t="s">
        <v>52</v>
      </c>
      <c r="E374" s="290">
        <v>11761.045654545454</v>
      </c>
      <c r="G374" s="193"/>
    </row>
    <row r="375" spans="2:7" ht="15" customHeight="1" thickBot="1" x14ac:dyDescent="0.25">
      <c r="B375" s="245" t="s">
        <v>167</v>
      </c>
      <c r="C375" s="246" t="s">
        <v>1523</v>
      </c>
      <c r="D375" s="244" t="s">
        <v>52</v>
      </c>
      <c r="E375" s="290">
        <v>10112.987399999995</v>
      </c>
      <c r="G375" s="193"/>
    </row>
    <row r="376" spans="2:7" ht="15" customHeight="1" thickBot="1" x14ac:dyDescent="0.25">
      <c r="B376" s="245" t="s">
        <v>169</v>
      </c>
      <c r="C376" s="246" t="s">
        <v>1524</v>
      </c>
      <c r="D376" s="244" t="s">
        <v>52</v>
      </c>
      <c r="E376" s="290">
        <v>9342.6436181818335</v>
      </c>
      <c r="G376" s="193"/>
    </row>
    <row r="377" spans="2:7" ht="15" customHeight="1" thickBot="1" x14ac:dyDescent="0.25">
      <c r="B377" s="245" t="s">
        <v>177</v>
      </c>
      <c r="C377" s="246" t="s">
        <v>1525</v>
      </c>
      <c r="D377" s="244" t="s">
        <v>52</v>
      </c>
      <c r="E377" s="290">
        <v>8614.2461818181782</v>
      </c>
      <c r="G377" s="193"/>
    </row>
    <row r="378" spans="2:7" ht="15" customHeight="1" thickBot="1" x14ac:dyDescent="0.25">
      <c r="B378" s="245" t="s">
        <v>180</v>
      </c>
      <c r="C378" s="246" t="s">
        <v>1526</v>
      </c>
      <c r="D378" s="244" t="s">
        <v>52</v>
      </c>
      <c r="E378" s="290">
        <v>10162.759745454545</v>
      </c>
      <c r="G378" s="193"/>
    </row>
    <row r="379" spans="2:7" ht="15" customHeight="1" thickBot="1" x14ac:dyDescent="0.25">
      <c r="B379" s="245" t="s">
        <v>172</v>
      </c>
      <c r="C379" s="246" t="s">
        <v>1527</v>
      </c>
      <c r="D379" s="244" t="s">
        <v>52</v>
      </c>
      <c r="E379" s="290">
        <v>9301.5141163636363</v>
      </c>
      <c r="G379" s="193"/>
    </row>
    <row r="380" spans="2:7" ht="15" customHeight="1" thickBot="1" x14ac:dyDescent="0.25">
      <c r="B380" s="245" t="s">
        <v>171</v>
      </c>
      <c r="C380" s="246" t="s">
        <v>1528</v>
      </c>
      <c r="D380" s="244" t="s">
        <v>52</v>
      </c>
      <c r="E380" s="290">
        <v>10725.039730909089</v>
      </c>
      <c r="G380" s="193"/>
    </row>
    <row r="381" spans="2:7" ht="15" customHeight="1" thickBot="1" x14ac:dyDescent="0.25">
      <c r="B381" s="245" t="s">
        <v>174</v>
      </c>
      <c r="C381" s="246" t="s">
        <v>1529</v>
      </c>
      <c r="D381" s="244" t="s">
        <v>52</v>
      </c>
      <c r="E381" s="290">
        <v>11761.045654545453</v>
      </c>
      <c r="G381" s="193"/>
    </row>
    <row r="382" spans="2:7" ht="15" customHeight="1" thickBot="1" x14ac:dyDescent="0.25">
      <c r="B382" s="245" t="s">
        <v>523</v>
      </c>
      <c r="C382" s="246" t="s">
        <v>1530</v>
      </c>
      <c r="D382" s="244" t="s">
        <v>2</v>
      </c>
      <c r="E382" s="290">
        <v>4342507.6730528511</v>
      </c>
      <c r="G382" s="193"/>
    </row>
    <row r="383" spans="2:7" ht="15" customHeight="1" thickBot="1" x14ac:dyDescent="0.25">
      <c r="B383" s="245" t="s">
        <v>521</v>
      </c>
      <c r="C383" s="246" t="s">
        <v>1531</v>
      </c>
      <c r="D383" s="244" t="s">
        <v>2</v>
      </c>
      <c r="E383" s="290">
        <v>4467766.7517719632</v>
      </c>
      <c r="G383" s="193"/>
    </row>
    <row r="384" spans="2:7" ht="15" customHeight="1" thickBot="1" x14ac:dyDescent="0.25">
      <c r="B384" s="245" t="s">
        <v>538</v>
      </c>
      <c r="C384" s="246" t="s">
        <v>1532</v>
      </c>
      <c r="D384" s="244" t="s">
        <v>2</v>
      </c>
      <c r="E384" s="290">
        <v>4112474.8967937394</v>
      </c>
      <c r="G384" s="193"/>
    </row>
    <row r="385" spans="2:7" ht="15" customHeight="1" thickBot="1" x14ac:dyDescent="0.25">
      <c r="B385" s="245" t="s">
        <v>536</v>
      </c>
      <c r="C385" s="246" t="s">
        <v>1533</v>
      </c>
      <c r="D385" s="244" t="s">
        <v>2</v>
      </c>
      <c r="E385" s="290">
        <v>467816.14179215592</v>
      </c>
      <c r="G385" s="193"/>
    </row>
    <row r="386" spans="2:7" ht="15" customHeight="1" thickBot="1" x14ac:dyDescent="0.25">
      <c r="B386" s="245" t="s">
        <v>530</v>
      </c>
      <c r="C386" s="246" t="s">
        <v>1534</v>
      </c>
      <c r="D386" s="244" t="s">
        <v>4</v>
      </c>
      <c r="E386" s="290">
        <v>36004.96687545193</v>
      </c>
      <c r="G386" s="193"/>
    </row>
    <row r="387" spans="2:7" ht="15" customHeight="1" thickBot="1" x14ac:dyDescent="0.25">
      <c r="B387" s="245" t="s">
        <v>528</v>
      </c>
      <c r="C387" s="246" t="s">
        <v>1535</v>
      </c>
      <c r="D387" s="244" t="s">
        <v>4</v>
      </c>
      <c r="E387" s="290">
        <v>90334.740858492063</v>
      </c>
      <c r="G387" s="193"/>
    </row>
    <row r="388" spans="2:7" ht="15" customHeight="1" thickBot="1" x14ac:dyDescent="0.25">
      <c r="B388" s="242" t="s">
        <v>535</v>
      </c>
      <c r="C388" s="243" t="s">
        <v>1536</v>
      </c>
      <c r="D388" s="244" t="s">
        <v>2</v>
      </c>
      <c r="E388" s="290">
        <v>4178025.7575677712</v>
      </c>
      <c r="G388" s="193"/>
    </row>
    <row r="389" spans="2:7" ht="15" customHeight="1" thickBot="1" x14ac:dyDescent="0.25">
      <c r="B389" s="242" t="s">
        <v>534</v>
      </c>
      <c r="C389" s="243" t="s">
        <v>1537</v>
      </c>
      <c r="D389" s="244" t="s">
        <v>2</v>
      </c>
      <c r="E389" s="290">
        <v>3203391.960868034</v>
      </c>
      <c r="G389" s="193"/>
    </row>
    <row r="390" spans="2:7" ht="15" customHeight="1" thickBot="1" x14ac:dyDescent="0.25">
      <c r="B390" s="242" t="s">
        <v>533</v>
      </c>
      <c r="C390" s="243" t="s">
        <v>1538</v>
      </c>
      <c r="D390" s="244" t="s">
        <v>2</v>
      </c>
      <c r="E390" s="290">
        <v>3755484.4828707883</v>
      </c>
      <c r="G390" s="193"/>
    </row>
    <row r="391" spans="2:7" ht="15" customHeight="1" thickBot="1" x14ac:dyDescent="0.25">
      <c r="B391" s="254" t="s">
        <v>527</v>
      </c>
      <c r="C391" s="255" t="s">
        <v>1498</v>
      </c>
      <c r="D391" s="244" t="s">
        <v>4</v>
      </c>
      <c r="E391" s="290">
        <v>774378.96006405633</v>
      </c>
      <c r="G391" s="193"/>
    </row>
    <row r="392" spans="2:7" ht="15" customHeight="1" thickBot="1" x14ac:dyDescent="0.25">
      <c r="B392" s="254" t="s">
        <v>526</v>
      </c>
      <c r="C392" s="255" t="s">
        <v>1539</v>
      </c>
      <c r="D392" s="244" t="s">
        <v>4</v>
      </c>
      <c r="E392" s="290">
        <v>1070372.2605403161</v>
      </c>
      <c r="G392" s="193"/>
    </row>
    <row r="393" spans="2:7" ht="15" customHeight="1" thickBot="1" x14ac:dyDescent="0.25">
      <c r="B393" s="254" t="s">
        <v>525</v>
      </c>
      <c r="C393" s="255" t="s">
        <v>1499</v>
      </c>
      <c r="D393" s="244" t="s">
        <v>4</v>
      </c>
      <c r="E393" s="290">
        <v>1062163.9329751434</v>
      </c>
      <c r="G393" s="193"/>
    </row>
    <row r="394" spans="2:7" ht="15" customHeight="1" thickBot="1" x14ac:dyDescent="0.25">
      <c r="B394" s="242" t="s">
        <v>532</v>
      </c>
      <c r="C394" s="243" t="s">
        <v>1540</v>
      </c>
      <c r="D394" s="244" t="s">
        <v>2</v>
      </c>
      <c r="E394" s="290">
        <v>343327.5073951041</v>
      </c>
      <c r="G394" s="193"/>
    </row>
    <row r="395" spans="2:7" ht="15" customHeight="1" thickBot="1" x14ac:dyDescent="0.25">
      <c r="B395" s="242" t="s">
        <v>518</v>
      </c>
      <c r="C395" s="243" t="s">
        <v>2039</v>
      </c>
      <c r="D395" s="244" t="s">
        <v>119</v>
      </c>
      <c r="E395" s="290">
        <v>1715.9844157574801</v>
      </c>
      <c r="G395" s="193"/>
    </row>
    <row r="396" spans="2:7" ht="15" customHeight="1" thickBot="1" x14ac:dyDescent="0.25">
      <c r="B396" s="245" t="s">
        <v>517</v>
      </c>
      <c r="C396" s="246" t="s">
        <v>1541</v>
      </c>
      <c r="D396" s="244" t="s">
        <v>119</v>
      </c>
      <c r="E396" s="290">
        <v>3198.968813991276</v>
      </c>
      <c r="G396" s="193"/>
    </row>
    <row r="397" spans="2:7" ht="15" customHeight="1" thickBot="1" x14ac:dyDescent="0.25">
      <c r="B397" s="242" t="s">
        <v>516</v>
      </c>
      <c r="C397" s="243" t="s">
        <v>1542</v>
      </c>
      <c r="D397" s="244" t="s">
        <v>119</v>
      </c>
      <c r="E397" s="290">
        <v>43782.949470991145</v>
      </c>
      <c r="G397" s="193"/>
    </row>
    <row r="398" spans="2:7" ht="15" customHeight="1" thickBot="1" x14ac:dyDescent="0.25">
      <c r="B398" s="245" t="s">
        <v>509</v>
      </c>
      <c r="C398" s="246" t="s">
        <v>1543</v>
      </c>
      <c r="D398" s="244" t="s">
        <v>2</v>
      </c>
      <c r="E398" s="290">
        <v>41679.480062709044</v>
      </c>
      <c r="G398" s="193"/>
    </row>
    <row r="399" spans="2:7" ht="15" customHeight="1" thickBot="1" x14ac:dyDescent="0.25">
      <c r="B399" s="242" t="s">
        <v>508</v>
      </c>
      <c r="C399" s="243" t="s">
        <v>1544</v>
      </c>
      <c r="D399" s="244" t="s">
        <v>119</v>
      </c>
      <c r="E399" s="290">
        <v>9982.2976943320718</v>
      </c>
      <c r="G399" s="193"/>
    </row>
    <row r="400" spans="2:7" ht="15" customHeight="1" thickBot="1" x14ac:dyDescent="0.25">
      <c r="B400" s="245" t="s">
        <v>502</v>
      </c>
      <c r="C400" s="246" t="s">
        <v>1545</v>
      </c>
      <c r="D400" s="244" t="s">
        <v>2</v>
      </c>
      <c r="E400" s="290">
        <v>102704.01693239999</v>
      </c>
      <c r="G400" s="193"/>
    </row>
    <row r="401" spans="2:7" ht="15" customHeight="1" thickBot="1" x14ac:dyDescent="0.25">
      <c r="B401" s="242" t="s">
        <v>501</v>
      </c>
      <c r="C401" s="243" t="s">
        <v>1546</v>
      </c>
      <c r="D401" s="244" t="s">
        <v>2</v>
      </c>
      <c r="E401" s="290">
        <v>97017.035937843291</v>
      </c>
      <c r="G401" s="193"/>
    </row>
    <row r="402" spans="2:7" ht="15" customHeight="1" thickBot="1" x14ac:dyDescent="0.25">
      <c r="B402" s="242" t="s">
        <v>497</v>
      </c>
      <c r="C402" s="243" t="s">
        <v>1547</v>
      </c>
      <c r="D402" s="244" t="s">
        <v>119</v>
      </c>
      <c r="E402" s="290">
        <v>24719.59091994194</v>
      </c>
      <c r="G402" s="193"/>
    </row>
    <row r="403" spans="2:7" ht="15" customHeight="1" thickBot="1" x14ac:dyDescent="0.25">
      <c r="B403" s="242" t="s">
        <v>496</v>
      </c>
      <c r="C403" s="243" t="s">
        <v>1548</v>
      </c>
      <c r="D403" s="244" t="s">
        <v>119</v>
      </c>
      <c r="E403" s="290">
        <v>25339.518828749715</v>
      </c>
      <c r="G403" s="193"/>
    </row>
    <row r="404" spans="2:7" ht="15" customHeight="1" thickBot="1" x14ac:dyDescent="0.25">
      <c r="B404" s="245" t="s">
        <v>495</v>
      </c>
      <c r="C404" s="246" t="s">
        <v>1549</v>
      </c>
      <c r="D404" s="244" t="s">
        <v>2</v>
      </c>
      <c r="E404" s="290">
        <v>2676.1326551290726</v>
      </c>
      <c r="G404" s="193"/>
    </row>
    <row r="405" spans="2:7" ht="15" customHeight="1" thickBot="1" x14ac:dyDescent="0.25">
      <c r="B405" s="242" t="s">
        <v>494</v>
      </c>
      <c r="C405" s="243" t="s">
        <v>1550</v>
      </c>
      <c r="D405" s="244" t="s">
        <v>119</v>
      </c>
      <c r="E405" s="290">
        <v>15951.331946638489</v>
      </c>
      <c r="G405" s="193"/>
    </row>
    <row r="406" spans="2:7" ht="15" customHeight="1" thickBot="1" x14ac:dyDescent="0.25">
      <c r="B406" s="245" t="s">
        <v>493</v>
      </c>
      <c r="C406" s="246" t="s">
        <v>1761</v>
      </c>
      <c r="D406" s="244" t="s">
        <v>2</v>
      </c>
      <c r="E406" s="290">
        <v>165002.51547053587</v>
      </c>
      <c r="G406" s="193"/>
    </row>
    <row r="407" spans="2:7" ht="15" customHeight="1" thickBot="1" x14ac:dyDescent="0.25">
      <c r="B407" s="245" t="s">
        <v>492</v>
      </c>
      <c r="C407" s="246" t="s">
        <v>1551</v>
      </c>
      <c r="D407" s="244" t="s">
        <v>119</v>
      </c>
      <c r="E407" s="290">
        <v>3469.5946083330159</v>
      </c>
      <c r="G407" s="193"/>
    </row>
    <row r="408" spans="2:7" ht="15" customHeight="1" thickBot="1" x14ac:dyDescent="0.25">
      <c r="B408" s="245" t="s">
        <v>504</v>
      </c>
      <c r="C408" s="246" t="s">
        <v>1552</v>
      </c>
      <c r="D408" s="244" t="s">
        <v>119</v>
      </c>
      <c r="E408" s="290">
        <v>9294.1612608334835</v>
      </c>
      <c r="G408" s="193"/>
    </row>
    <row r="409" spans="2:7" ht="15" customHeight="1" thickBot="1" x14ac:dyDescent="0.25">
      <c r="B409" s="245" t="s">
        <v>484</v>
      </c>
      <c r="C409" s="246" t="s">
        <v>1553</v>
      </c>
      <c r="D409" s="244" t="s">
        <v>117</v>
      </c>
      <c r="E409" s="290">
        <v>1020.4354887719056</v>
      </c>
      <c r="G409" s="193"/>
    </row>
    <row r="410" spans="2:7" ht="15" customHeight="1" thickBot="1" x14ac:dyDescent="0.25">
      <c r="B410" s="245" t="s">
        <v>506</v>
      </c>
      <c r="C410" s="246" t="s">
        <v>1554</v>
      </c>
      <c r="D410" s="244" t="s">
        <v>119</v>
      </c>
      <c r="E410" s="290">
        <v>14461.96435033076</v>
      </c>
      <c r="G410" s="193"/>
    </row>
    <row r="411" spans="2:7" ht="15" customHeight="1" thickBot="1" x14ac:dyDescent="0.25">
      <c r="B411" s="245" t="s">
        <v>499</v>
      </c>
      <c r="C411" s="246" t="s">
        <v>1555</v>
      </c>
      <c r="D411" s="244" t="s">
        <v>119</v>
      </c>
      <c r="E411" s="290">
        <v>7320.448073353592</v>
      </c>
      <c r="G411" s="193"/>
    </row>
    <row r="412" spans="2:7" ht="15" customHeight="1" thickBot="1" x14ac:dyDescent="0.25">
      <c r="B412" s="245" t="s">
        <v>491</v>
      </c>
      <c r="C412" s="246" t="s">
        <v>1556</v>
      </c>
      <c r="D412" s="244" t="s">
        <v>119</v>
      </c>
      <c r="E412" s="290">
        <v>20604.312324108338</v>
      </c>
      <c r="G412" s="193"/>
    </row>
    <row r="413" spans="2:7" ht="15" customHeight="1" thickBot="1" x14ac:dyDescent="0.25">
      <c r="B413" s="245" t="s">
        <v>515</v>
      </c>
      <c r="C413" s="246" t="s">
        <v>1557</v>
      </c>
      <c r="D413" s="244" t="s">
        <v>119</v>
      </c>
      <c r="E413" s="290">
        <v>3156.9112695222784</v>
      </c>
      <c r="G413" s="193"/>
    </row>
    <row r="414" spans="2:7" ht="15" customHeight="1" thickBot="1" x14ac:dyDescent="0.25">
      <c r="B414" s="245" t="s">
        <v>514</v>
      </c>
      <c r="C414" s="246" t="s">
        <v>1558</v>
      </c>
      <c r="D414" s="244" t="s">
        <v>2</v>
      </c>
      <c r="E414" s="290">
        <v>770.78892540971344</v>
      </c>
      <c r="G414" s="193"/>
    </row>
    <row r="415" spans="2:7" ht="15" customHeight="1" thickBot="1" x14ac:dyDescent="0.25">
      <c r="B415" s="242" t="s">
        <v>835</v>
      </c>
      <c r="C415" s="243" t="s">
        <v>1559</v>
      </c>
      <c r="D415" s="244" t="s">
        <v>119</v>
      </c>
      <c r="E415" s="290">
        <v>9863.4085815600683</v>
      </c>
      <c r="G415" s="193"/>
    </row>
    <row r="416" spans="2:7" ht="15" customHeight="1" thickBot="1" x14ac:dyDescent="0.25">
      <c r="B416" s="242" t="s">
        <v>513</v>
      </c>
      <c r="C416" s="243" t="s">
        <v>1560</v>
      </c>
      <c r="D416" s="244" t="s">
        <v>2</v>
      </c>
      <c r="E416" s="290">
        <v>2858.3817813694791</v>
      </c>
      <c r="G416" s="193"/>
    </row>
    <row r="417" spans="2:7" ht="15" customHeight="1" thickBot="1" x14ac:dyDescent="0.25">
      <c r="B417" s="242" t="s">
        <v>512</v>
      </c>
      <c r="C417" s="243" t="s">
        <v>1561</v>
      </c>
      <c r="D417" s="244" t="s">
        <v>2</v>
      </c>
      <c r="E417" s="290">
        <v>1368.7545563144954</v>
      </c>
      <c r="G417" s="193"/>
    </row>
    <row r="418" spans="2:7" ht="15" customHeight="1" thickBot="1" x14ac:dyDescent="0.25">
      <c r="B418" s="242" t="s">
        <v>511</v>
      </c>
      <c r="C418" s="243" t="s">
        <v>1762</v>
      </c>
      <c r="D418" s="244" t="s">
        <v>2</v>
      </c>
      <c r="E418" s="290">
        <v>1706.1214012356561</v>
      </c>
      <c r="G418" s="193"/>
    </row>
    <row r="419" spans="2:7" ht="15" customHeight="1" thickBot="1" x14ac:dyDescent="0.25">
      <c r="B419" s="242" t="s">
        <v>490</v>
      </c>
      <c r="C419" s="243" t="s">
        <v>1562</v>
      </c>
      <c r="D419" s="244" t="s">
        <v>119</v>
      </c>
      <c r="E419" s="290">
        <v>10246.954084306693</v>
      </c>
      <c r="G419" s="193"/>
    </row>
    <row r="420" spans="2:7" ht="15" customHeight="1" thickBot="1" x14ac:dyDescent="0.25">
      <c r="B420" s="242" t="s">
        <v>489</v>
      </c>
      <c r="C420" s="243" t="s">
        <v>1563</v>
      </c>
      <c r="D420" s="244" t="s">
        <v>2</v>
      </c>
      <c r="E420" s="290">
        <v>162191.36904898312</v>
      </c>
      <c r="G420" s="193"/>
    </row>
    <row r="421" spans="2:7" ht="15" customHeight="1" thickBot="1" x14ac:dyDescent="0.25">
      <c r="B421" s="245" t="s">
        <v>488</v>
      </c>
      <c r="C421" s="246" t="s">
        <v>1564</v>
      </c>
      <c r="D421" s="244" t="s">
        <v>2</v>
      </c>
      <c r="E421" s="290">
        <v>51836.488299959397</v>
      </c>
      <c r="G421" s="193"/>
    </row>
    <row r="422" spans="2:7" ht="15" customHeight="1" thickBot="1" x14ac:dyDescent="0.25">
      <c r="B422" s="245" t="s">
        <v>487</v>
      </c>
      <c r="C422" s="246" t="s">
        <v>1565</v>
      </c>
      <c r="D422" s="244" t="s">
        <v>2</v>
      </c>
      <c r="E422" s="290">
        <v>58321.616971583288</v>
      </c>
      <c r="G422" s="193"/>
    </row>
    <row r="423" spans="2:7" ht="15" customHeight="1" thickBot="1" x14ac:dyDescent="0.25">
      <c r="B423" s="245" t="s">
        <v>481</v>
      </c>
      <c r="C423" s="246" t="s">
        <v>1566</v>
      </c>
      <c r="D423" s="244" t="s">
        <v>2</v>
      </c>
      <c r="E423" s="290">
        <v>20889.14300191986</v>
      </c>
      <c r="G423" s="193"/>
    </row>
    <row r="424" spans="2:7" ht="15" customHeight="1" thickBot="1" x14ac:dyDescent="0.25">
      <c r="B424" s="245" t="s">
        <v>480</v>
      </c>
      <c r="C424" s="246" t="s">
        <v>1567</v>
      </c>
      <c r="D424" s="244" t="s">
        <v>2</v>
      </c>
      <c r="E424" s="290">
        <v>16557.969458525629</v>
      </c>
      <c r="G424" s="193"/>
    </row>
    <row r="425" spans="2:7" ht="15" customHeight="1" thickBot="1" x14ac:dyDescent="0.25">
      <c r="B425" s="245" t="s">
        <v>477</v>
      </c>
      <c r="C425" s="246" t="s">
        <v>1568</v>
      </c>
      <c r="D425" s="244" t="s">
        <v>2</v>
      </c>
      <c r="E425" s="290">
        <v>26187.409802726637</v>
      </c>
      <c r="G425" s="193"/>
    </row>
    <row r="426" spans="2:7" ht="15" customHeight="1" thickBot="1" x14ac:dyDescent="0.25">
      <c r="B426" s="245" t="s">
        <v>476</v>
      </c>
      <c r="C426" s="246" t="s">
        <v>1569</v>
      </c>
      <c r="D426" s="244" t="s">
        <v>2</v>
      </c>
      <c r="E426" s="290">
        <v>44968.613539329439</v>
      </c>
      <c r="G426" s="193"/>
    </row>
    <row r="427" spans="2:7" ht="15" customHeight="1" thickBot="1" x14ac:dyDescent="0.25">
      <c r="B427" s="245" t="s">
        <v>474</v>
      </c>
      <c r="C427" s="246" t="s">
        <v>1570</v>
      </c>
      <c r="D427" s="244" t="s">
        <v>2</v>
      </c>
      <c r="E427" s="290">
        <v>33278.753648318961</v>
      </c>
      <c r="G427" s="193"/>
    </row>
    <row r="428" spans="2:7" ht="15" customHeight="1" thickBot="1" x14ac:dyDescent="0.25">
      <c r="B428" s="245" t="s">
        <v>473</v>
      </c>
      <c r="C428" s="246" t="s">
        <v>1571</v>
      </c>
      <c r="D428" s="244" t="s">
        <v>2</v>
      </c>
      <c r="E428" s="290">
        <v>157181.54841637186</v>
      </c>
      <c r="G428" s="193"/>
    </row>
    <row r="429" spans="2:7" ht="15" customHeight="1" thickBot="1" x14ac:dyDescent="0.25">
      <c r="B429" s="245" t="s">
        <v>472</v>
      </c>
      <c r="C429" s="246" t="s">
        <v>1572</v>
      </c>
      <c r="D429" s="244" t="s">
        <v>2</v>
      </c>
      <c r="E429" s="290">
        <v>164224.62426390723</v>
      </c>
      <c r="G429" s="193"/>
    </row>
    <row r="430" spans="2:7" ht="15" customHeight="1" thickBot="1" x14ac:dyDescent="0.25">
      <c r="B430" s="245" t="s">
        <v>471</v>
      </c>
      <c r="C430" s="246" t="s">
        <v>1573</v>
      </c>
      <c r="D430" s="244" t="s">
        <v>2</v>
      </c>
      <c r="E430" s="290">
        <v>293519.05061801046</v>
      </c>
      <c r="G430" s="193"/>
    </row>
    <row r="431" spans="2:7" ht="15" customHeight="1" thickBot="1" x14ac:dyDescent="0.25">
      <c r="B431" s="245" t="s">
        <v>468</v>
      </c>
      <c r="C431" s="246" t="s">
        <v>1763</v>
      </c>
      <c r="D431" s="244" t="s">
        <v>4</v>
      </c>
      <c r="E431" s="290">
        <v>2908.799661594212</v>
      </c>
      <c r="G431" s="193"/>
    </row>
    <row r="432" spans="2:7" ht="15" customHeight="1" thickBot="1" x14ac:dyDescent="0.25">
      <c r="B432" s="245" t="s">
        <v>467</v>
      </c>
      <c r="C432" s="246" t="s">
        <v>1575</v>
      </c>
      <c r="D432" s="244" t="s">
        <v>4</v>
      </c>
      <c r="E432" s="290">
        <v>11255.635202956899</v>
      </c>
      <c r="G432" s="193"/>
    </row>
    <row r="433" spans="2:7" ht="15" customHeight="1" thickBot="1" x14ac:dyDescent="0.25">
      <c r="B433" s="245" t="s">
        <v>466</v>
      </c>
      <c r="C433" s="246" t="s">
        <v>1576</v>
      </c>
      <c r="D433" s="244" t="s">
        <v>4</v>
      </c>
      <c r="E433" s="290">
        <v>18801.976859321709</v>
      </c>
      <c r="G433" s="193"/>
    </row>
    <row r="434" spans="2:7" ht="15" customHeight="1" thickBot="1" x14ac:dyDescent="0.25">
      <c r="B434" s="245" t="s">
        <v>465</v>
      </c>
      <c r="C434" s="246" t="s">
        <v>1577</v>
      </c>
      <c r="D434" s="244" t="s">
        <v>4</v>
      </c>
      <c r="E434" s="290">
        <v>27303.516762109564</v>
      </c>
      <c r="G434" s="193"/>
    </row>
    <row r="435" spans="2:7" ht="15" customHeight="1" thickBot="1" x14ac:dyDescent="0.25">
      <c r="B435" s="245" t="s">
        <v>464</v>
      </c>
      <c r="C435" s="246" t="s">
        <v>1578</v>
      </c>
      <c r="D435" s="244" t="s">
        <v>4</v>
      </c>
      <c r="E435" s="290">
        <v>43391.254682123908</v>
      </c>
      <c r="G435" s="193"/>
    </row>
    <row r="436" spans="2:7" ht="15" customHeight="1" thickBot="1" x14ac:dyDescent="0.25">
      <c r="B436" s="245" t="s">
        <v>463</v>
      </c>
      <c r="C436" s="246" t="s">
        <v>1579</v>
      </c>
      <c r="D436" s="244" t="s">
        <v>4</v>
      </c>
      <c r="E436" s="290">
        <v>42790.043483679292</v>
      </c>
      <c r="G436" s="193"/>
    </row>
    <row r="437" spans="2:7" ht="15" customHeight="1" thickBot="1" x14ac:dyDescent="0.25">
      <c r="B437" s="245" t="s">
        <v>460</v>
      </c>
      <c r="C437" s="246" t="s">
        <v>1580</v>
      </c>
      <c r="D437" s="244" t="s">
        <v>2</v>
      </c>
      <c r="E437" s="290">
        <v>20923.496532665496</v>
      </c>
      <c r="G437" s="193"/>
    </row>
    <row r="438" spans="2:7" ht="15" customHeight="1" thickBot="1" x14ac:dyDescent="0.25">
      <c r="B438" s="245" t="s">
        <v>462</v>
      </c>
      <c r="C438" s="246" t="s">
        <v>1581</v>
      </c>
      <c r="D438" s="244" t="s">
        <v>4</v>
      </c>
      <c r="E438" s="290">
        <v>63076.350315883625</v>
      </c>
      <c r="G438" s="193"/>
    </row>
    <row r="439" spans="2:7" ht="15" customHeight="1" thickBot="1" x14ac:dyDescent="0.25">
      <c r="B439" s="245" t="s">
        <v>459</v>
      </c>
      <c r="C439" s="246" t="s">
        <v>1582</v>
      </c>
      <c r="D439" s="244" t="s">
        <v>2</v>
      </c>
      <c r="E439" s="290">
        <v>31499.452328150201</v>
      </c>
      <c r="G439" s="193"/>
    </row>
    <row r="440" spans="2:7" ht="15" customHeight="1" thickBot="1" x14ac:dyDescent="0.25">
      <c r="B440" s="245" t="s">
        <v>458</v>
      </c>
      <c r="C440" s="246" t="s">
        <v>1583</v>
      </c>
      <c r="D440" s="244" t="s">
        <v>2</v>
      </c>
      <c r="E440" s="290">
        <v>97870.347834673361</v>
      </c>
      <c r="G440" s="193"/>
    </row>
    <row r="441" spans="2:7" ht="15" customHeight="1" thickBot="1" x14ac:dyDescent="0.25">
      <c r="B441" s="245" t="s">
        <v>405</v>
      </c>
      <c r="C441" s="246" t="s">
        <v>1584</v>
      </c>
      <c r="D441" s="244" t="s">
        <v>2</v>
      </c>
      <c r="E441" s="290">
        <v>524400.73333460023</v>
      </c>
      <c r="G441" s="193"/>
    </row>
    <row r="442" spans="2:7" ht="15" customHeight="1" thickBot="1" x14ac:dyDescent="0.25">
      <c r="B442" s="245" t="s">
        <v>457</v>
      </c>
      <c r="C442" s="246" t="s">
        <v>1585</v>
      </c>
      <c r="D442" s="244" t="s">
        <v>2</v>
      </c>
      <c r="E442" s="290">
        <v>24028.435429567846</v>
      </c>
      <c r="G442" s="193"/>
    </row>
    <row r="443" spans="2:7" ht="15" customHeight="1" thickBot="1" x14ac:dyDescent="0.25">
      <c r="B443" s="245" t="s">
        <v>456</v>
      </c>
      <c r="C443" s="246" t="s">
        <v>1586</v>
      </c>
      <c r="D443" s="244" t="s">
        <v>2</v>
      </c>
      <c r="E443" s="290">
        <v>22891.110066074878</v>
      </c>
      <c r="G443" s="193"/>
    </row>
    <row r="444" spans="2:7" ht="15" customHeight="1" thickBot="1" x14ac:dyDescent="0.25">
      <c r="B444" s="245" t="s">
        <v>1870</v>
      </c>
      <c r="C444" s="246" t="s">
        <v>1871</v>
      </c>
      <c r="D444" s="244" t="s">
        <v>4</v>
      </c>
      <c r="E444" s="290">
        <v>6784.982297476201</v>
      </c>
      <c r="G444" s="193"/>
    </row>
    <row r="445" spans="2:7" ht="15" customHeight="1" thickBot="1" x14ac:dyDescent="0.25">
      <c r="B445" s="245" t="s">
        <v>1872</v>
      </c>
      <c r="C445" s="246" t="s">
        <v>1873</v>
      </c>
      <c r="D445" s="244" t="s">
        <v>4</v>
      </c>
      <c r="E445" s="290">
        <v>9444.8191371544181</v>
      </c>
      <c r="G445" s="193"/>
    </row>
    <row r="446" spans="2:7" ht="15" customHeight="1" thickBot="1" x14ac:dyDescent="0.25">
      <c r="B446" s="245" t="s">
        <v>1874</v>
      </c>
      <c r="C446" s="246" t="s">
        <v>1875</v>
      </c>
      <c r="D446" s="244" t="s">
        <v>4</v>
      </c>
      <c r="E446" s="290">
        <v>9000.9677111158744</v>
      </c>
      <c r="G446" s="193"/>
    </row>
    <row r="447" spans="2:7" ht="15" customHeight="1" thickBot="1" x14ac:dyDescent="0.25">
      <c r="B447" s="245" t="s">
        <v>1876</v>
      </c>
      <c r="C447" s="246" t="s">
        <v>1877</v>
      </c>
      <c r="D447" s="244" t="s">
        <v>4</v>
      </c>
      <c r="E447" s="290">
        <v>12924.808076541782</v>
      </c>
      <c r="G447" s="193"/>
    </row>
    <row r="448" spans="2:7" ht="15" customHeight="1" thickBot="1" x14ac:dyDescent="0.25">
      <c r="B448" s="245" t="s">
        <v>455</v>
      </c>
      <c r="C448" s="246" t="s">
        <v>1587</v>
      </c>
      <c r="D448" s="244" t="s">
        <v>4</v>
      </c>
      <c r="E448" s="290">
        <v>66889.947847058225</v>
      </c>
      <c r="G448" s="193"/>
    </row>
    <row r="449" spans="2:7" ht="15" customHeight="1" thickBot="1" x14ac:dyDescent="0.25">
      <c r="B449" s="245" t="s">
        <v>454</v>
      </c>
      <c r="C449" s="246" t="s">
        <v>1588</v>
      </c>
      <c r="D449" s="244" t="s">
        <v>4</v>
      </c>
      <c r="E449" s="290">
        <v>73021.319993374666</v>
      </c>
      <c r="G449" s="193"/>
    </row>
    <row r="450" spans="2:7" ht="15" customHeight="1" thickBot="1" x14ac:dyDescent="0.25">
      <c r="B450" s="245" t="s">
        <v>453</v>
      </c>
      <c r="C450" s="246" t="s">
        <v>1589</v>
      </c>
      <c r="D450" s="244" t="s">
        <v>4</v>
      </c>
      <c r="E450" s="290">
        <v>122424.05702596692</v>
      </c>
      <c r="G450" s="193"/>
    </row>
    <row r="451" spans="2:7" ht="15" customHeight="1" thickBot="1" x14ac:dyDescent="0.25">
      <c r="B451" s="245" t="s">
        <v>452</v>
      </c>
      <c r="C451" s="246" t="s">
        <v>1590</v>
      </c>
      <c r="D451" s="244" t="s">
        <v>4</v>
      </c>
      <c r="E451" s="290">
        <v>148940.86575201654</v>
      </c>
      <c r="G451" s="193"/>
    </row>
    <row r="452" spans="2:7" ht="15" customHeight="1" thickBot="1" x14ac:dyDescent="0.25">
      <c r="B452" s="245" t="s">
        <v>451</v>
      </c>
      <c r="C452" s="246" t="s">
        <v>1591</v>
      </c>
      <c r="D452" s="244" t="s">
        <v>4</v>
      </c>
      <c r="E452" s="290">
        <v>184619.31780689431</v>
      </c>
      <c r="G452" s="193"/>
    </row>
    <row r="453" spans="2:7" ht="15" customHeight="1" thickBot="1" x14ac:dyDescent="0.25">
      <c r="B453" s="242" t="s">
        <v>450</v>
      </c>
      <c r="C453" s="243" t="s">
        <v>1592</v>
      </c>
      <c r="D453" s="244" t="s">
        <v>4</v>
      </c>
      <c r="E453" s="290">
        <v>301415.21708202054</v>
      </c>
      <c r="G453" s="193"/>
    </row>
    <row r="454" spans="2:7" ht="15" customHeight="1" thickBot="1" x14ac:dyDescent="0.25">
      <c r="B454" s="245" t="s">
        <v>399</v>
      </c>
      <c r="C454" s="246" t="s">
        <v>1593</v>
      </c>
      <c r="D454" s="244" t="s">
        <v>2</v>
      </c>
      <c r="E454" s="290">
        <v>223860.32536428567</v>
      </c>
      <c r="G454" s="193"/>
    </row>
    <row r="455" spans="2:7" ht="15" customHeight="1" thickBot="1" x14ac:dyDescent="0.25">
      <c r="B455" s="245" t="s">
        <v>402</v>
      </c>
      <c r="C455" s="246" t="s">
        <v>1594</v>
      </c>
      <c r="D455" s="244" t="s">
        <v>4</v>
      </c>
      <c r="E455" s="290">
        <v>39159.855111728422</v>
      </c>
      <c r="G455" s="193"/>
    </row>
    <row r="456" spans="2:7" ht="15" customHeight="1" thickBot="1" x14ac:dyDescent="0.25">
      <c r="B456" s="245" t="s">
        <v>380</v>
      </c>
      <c r="C456" s="246" t="s">
        <v>1595</v>
      </c>
      <c r="D456" s="244" t="s">
        <v>2</v>
      </c>
      <c r="E456" s="290">
        <v>847962.51384205755</v>
      </c>
      <c r="G456" s="193"/>
    </row>
    <row r="457" spans="2:7" ht="15" customHeight="1" thickBot="1" x14ac:dyDescent="0.25">
      <c r="B457" s="245" t="s">
        <v>379</v>
      </c>
      <c r="C457" s="246" t="s">
        <v>1596</v>
      </c>
      <c r="D457" s="244" t="s">
        <v>2</v>
      </c>
      <c r="E457" s="290">
        <v>878087.21695006173</v>
      </c>
      <c r="G457" s="193"/>
    </row>
    <row r="458" spans="2:7" ht="15" customHeight="1" thickBot="1" x14ac:dyDescent="0.25">
      <c r="B458" s="245" t="s">
        <v>388</v>
      </c>
      <c r="C458" s="246" t="s">
        <v>1597</v>
      </c>
      <c r="D458" s="244" t="s">
        <v>2</v>
      </c>
      <c r="E458" s="290">
        <v>3482707.2619460071</v>
      </c>
      <c r="G458" s="193"/>
    </row>
    <row r="459" spans="2:7" ht="15" customHeight="1" thickBot="1" x14ac:dyDescent="0.25">
      <c r="B459" s="245" t="s">
        <v>387</v>
      </c>
      <c r="C459" s="246" t="s">
        <v>1598</v>
      </c>
      <c r="D459" s="244" t="s">
        <v>2</v>
      </c>
      <c r="E459" s="290">
        <v>2994945.427655058</v>
      </c>
      <c r="G459" s="193"/>
    </row>
    <row r="460" spans="2:7" ht="15" customHeight="1" thickBot="1" x14ac:dyDescent="0.25">
      <c r="B460" s="245" t="s">
        <v>364</v>
      </c>
      <c r="C460" s="246" t="s">
        <v>1599</v>
      </c>
      <c r="D460" s="244" t="s">
        <v>2</v>
      </c>
      <c r="E460" s="290">
        <v>64401.708331625196</v>
      </c>
      <c r="G460" s="193"/>
    </row>
    <row r="461" spans="2:7" ht="15" customHeight="1" thickBot="1" x14ac:dyDescent="0.25">
      <c r="B461" s="242" t="s">
        <v>363</v>
      </c>
      <c r="C461" s="243" t="s">
        <v>2040</v>
      </c>
      <c r="D461" s="244" t="s">
        <v>2</v>
      </c>
      <c r="E461" s="290">
        <v>41306.711988107279</v>
      </c>
      <c r="G461" s="193"/>
    </row>
    <row r="462" spans="2:7" ht="15" customHeight="1" thickBot="1" x14ac:dyDescent="0.25">
      <c r="B462" s="245" t="s">
        <v>377</v>
      </c>
      <c r="C462" s="246" t="s">
        <v>1602</v>
      </c>
      <c r="D462" s="244" t="s">
        <v>2</v>
      </c>
      <c r="E462" s="290">
        <v>156751.95715986856</v>
      </c>
      <c r="G462" s="193"/>
    </row>
    <row r="463" spans="2:7" ht="15" customHeight="1" thickBot="1" x14ac:dyDescent="0.25">
      <c r="B463" s="245" t="s">
        <v>393</v>
      </c>
      <c r="C463" s="246" t="s">
        <v>1604</v>
      </c>
      <c r="D463" s="244" t="s">
        <v>4</v>
      </c>
      <c r="E463" s="290">
        <v>75549.895264865496</v>
      </c>
      <c r="G463" s="193"/>
    </row>
    <row r="464" spans="2:7" ht="15" customHeight="1" thickBot="1" x14ac:dyDescent="0.25">
      <c r="B464" s="245" t="s">
        <v>385</v>
      </c>
      <c r="C464" s="246" t="s">
        <v>1605</v>
      </c>
      <c r="D464" s="244" t="s">
        <v>4</v>
      </c>
      <c r="E464" s="290">
        <v>22923.062232333516</v>
      </c>
      <c r="G464" s="193"/>
    </row>
    <row r="465" spans="2:7" ht="15" customHeight="1" thickBot="1" x14ac:dyDescent="0.25">
      <c r="B465" s="242" t="s">
        <v>392</v>
      </c>
      <c r="C465" s="243" t="s">
        <v>1606</v>
      </c>
      <c r="D465" s="244" t="s">
        <v>4</v>
      </c>
      <c r="E465" s="290">
        <v>7454.9993781567227</v>
      </c>
      <c r="G465" s="193"/>
    </row>
    <row r="466" spans="2:7" ht="15" customHeight="1" thickBot="1" x14ac:dyDescent="0.25">
      <c r="B466" s="245" t="s">
        <v>384</v>
      </c>
      <c r="C466" s="246" t="s">
        <v>1607</v>
      </c>
      <c r="D466" s="244" t="s">
        <v>4</v>
      </c>
      <c r="E466" s="290">
        <v>72969.684704428641</v>
      </c>
      <c r="G466" s="193"/>
    </row>
    <row r="467" spans="2:7" ht="15" customHeight="1" thickBot="1" x14ac:dyDescent="0.25">
      <c r="B467" s="245" t="s">
        <v>383</v>
      </c>
      <c r="C467" s="246" t="s">
        <v>1608</v>
      </c>
      <c r="D467" s="244" t="s">
        <v>4</v>
      </c>
      <c r="E467" s="290">
        <v>36265.801107740866</v>
      </c>
      <c r="G467" s="193"/>
    </row>
    <row r="468" spans="2:7" ht="15" customHeight="1" thickBot="1" x14ac:dyDescent="0.25">
      <c r="B468" s="245" t="s">
        <v>382</v>
      </c>
      <c r="C468" s="246" t="s">
        <v>1609</v>
      </c>
      <c r="D468" s="244" t="s">
        <v>2</v>
      </c>
      <c r="E468" s="290">
        <v>39692.91831442211</v>
      </c>
      <c r="G468" s="193"/>
    </row>
    <row r="469" spans="2:7" ht="15" customHeight="1" thickBot="1" x14ac:dyDescent="0.25">
      <c r="B469" s="245" t="s">
        <v>359</v>
      </c>
      <c r="C469" s="246" t="s">
        <v>1610</v>
      </c>
      <c r="D469" s="244" t="s">
        <v>2</v>
      </c>
      <c r="E469" s="290">
        <v>28423944.081039242</v>
      </c>
      <c r="G469" s="193"/>
    </row>
    <row r="470" spans="2:7" ht="15" customHeight="1" thickBot="1" x14ac:dyDescent="0.25">
      <c r="B470" s="245" t="s">
        <v>394</v>
      </c>
      <c r="C470" s="246" t="s">
        <v>1611</v>
      </c>
      <c r="D470" s="244" t="s">
        <v>2</v>
      </c>
      <c r="E470" s="290">
        <v>3577433.4999616616</v>
      </c>
      <c r="G470" s="193"/>
    </row>
    <row r="471" spans="2:7" ht="15" customHeight="1" thickBot="1" x14ac:dyDescent="0.25">
      <c r="B471" s="245" t="s">
        <v>396</v>
      </c>
      <c r="C471" s="246" t="s">
        <v>1612</v>
      </c>
      <c r="D471" s="244" t="s">
        <v>2</v>
      </c>
      <c r="E471" s="290">
        <v>20539.312107823924</v>
      </c>
      <c r="G471" s="193"/>
    </row>
    <row r="472" spans="2:7" ht="15" customHeight="1" thickBot="1" x14ac:dyDescent="0.25">
      <c r="B472" s="245" t="s">
        <v>361</v>
      </c>
      <c r="C472" s="246" t="s">
        <v>1613</v>
      </c>
      <c r="D472" s="244" t="s">
        <v>2</v>
      </c>
      <c r="E472" s="290">
        <v>158386.37331636428</v>
      </c>
      <c r="G472" s="193"/>
    </row>
    <row r="473" spans="2:7" ht="15" customHeight="1" thickBot="1" x14ac:dyDescent="0.25">
      <c r="B473" s="245" t="s">
        <v>371</v>
      </c>
      <c r="C473" s="246" t="s">
        <v>1614</v>
      </c>
      <c r="D473" s="244" t="s">
        <v>2</v>
      </c>
      <c r="E473" s="290">
        <v>63920.000649874171</v>
      </c>
      <c r="G473" s="193"/>
    </row>
    <row r="474" spans="2:7" ht="15" customHeight="1" thickBot="1" x14ac:dyDescent="0.25">
      <c r="B474" s="245" t="s">
        <v>1765</v>
      </c>
      <c r="C474" s="246" t="s">
        <v>1764</v>
      </c>
      <c r="D474" s="244" t="s">
        <v>2</v>
      </c>
      <c r="E474" s="290">
        <v>30319.457008167268</v>
      </c>
      <c r="G474" s="193"/>
    </row>
    <row r="475" spans="2:7" ht="15" customHeight="1" thickBot="1" x14ac:dyDescent="0.25">
      <c r="B475" s="245" t="s">
        <v>390</v>
      </c>
      <c r="C475" s="246" t="s">
        <v>1615</v>
      </c>
      <c r="D475" s="244" t="s">
        <v>2</v>
      </c>
      <c r="E475" s="290">
        <v>554834.22115123854</v>
      </c>
      <c r="G475" s="193"/>
    </row>
    <row r="476" spans="2:7" ht="15" customHeight="1" thickBot="1" x14ac:dyDescent="0.25">
      <c r="B476" s="245" t="s">
        <v>375</v>
      </c>
      <c r="C476" s="246" t="s">
        <v>1616</v>
      </c>
      <c r="D476" s="244" t="s">
        <v>2</v>
      </c>
      <c r="E476" s="290">
        <v>350553.60520979716</v>
      </c>
      <c r="G476" s="193"/>
    </row>
    <row r="477" spans="2:7" ht="15" customHeight="1" thickBot="1" x14ac:dyDescent="0.25">
      <c r="B477" s="245" t="s">
        <v>369</v>
      </c>
      <c r="C477" s="246" t="s">
        <v>1878</v>
      </c>
      <c r="D477" s="244" t="s">
        <v>2</v>
      </c>
      <c r="E477" s="290">
        <v>86599.237820969662</v>
      </c>
      <c r="G477" s="193"/>
    </row>
    <row r="478" spans="2:7" ht="15" customHeight="1" thickBot="1" x14ac:dyDescent="0.25">
      <c r="B478" s="245" t="s">
        <v>368</v>
      </c>
      <c r="C478" s="246" t="s">
        <v>1617</v>
      </c>
      <c r="D478" s="244" t="s">
        <v>2</v>
      </c>
      <c r="E478" s="290">
        <v>183200.4572568475</v>
      </c>
      <c r="G478" s="193"/>
    </row>
    <row r="479" spans="2:7" ht="15" customHeight="1" thickBot="1" x14ac:dyDescent="0.25">
      <c r="B479" s="245" t="s">
        <v>367</v>
      </c>
      <c r="C479" s="246" t="s">
        <v>1879</v>
      </c>
      <c r="D479" s="244" t="s">
        <v>0</v>
      </c>
      <c r="E479" s="290">
        <v>2409.4946560540207</v>
      </c>
      <c r="G479" s="193"/>
    </row>
    <row r="480" spans="2:7" ht="15" customHeight="1" thickBot="1" x14ac:dyDescent="0.25">
      <c r="B480" s="242" t="s">
        <v>366</v>
      </c>
      <c r="C480" s="243" t="s">
        <v>1880</v>
      </c>
      <c r="D480" s="244" t="s">
        <v>2</v>
      </c>
      <c r="E480" s="290">
        <v>17638.736101155915</v>
      </c>
      <c r="G480" s="193"/>
    </row>
    <row r="481" spans="2:7" ht="15" customHeight="1" thickBot="1" x14ac:dyDescent="0.25">
      <c r="B481" s="245" t="s">
        <v>356</v>
      </c>
      <c r="C481" s="246" t="s">
        <v>1618</v>
      </c>
      <c r="D481" s="244" t="s">
        <v>2</v>
      </c>
      <c r="E481" s="290">
        <v>24802.773421188842</v>
      </c>
      <c r="G481" s="193"/>
    </row>
    <row r="482" spans="2:7" ht="15" customHeight="1" thickBot="1" x14ac:dyDescent="0.25">
      <c r="B482" s="245" t="s">
        <v>355</v>
      </c>
      <c r="C482" s="246" t="s">
        <v>1619</v>
      </c>
      <c r="D482" s="244" t="s">
        <v>2</v>
      </c>
      <c r="E482" s="290">
        <v>25525.184297534168</v>
      </c>
      <c r="G482" s="193"/>
    </row>
    <row r="483" spans="2:7" ht="15" customHeight="1" thickBot="1" x14ac:dyDescent="0.25">
      <c r="B483" s="245" t="s">
        <v>349</v>
      </c>
      <c r="C483" s="246" t="s">
        <v>1620</v>
      </c>
      <c r="D483" s="244" t="s">
        <v>4</v>
      </c>
      <c r="E483" s="290">
        <v>2777.0170507856078</v>
      </c>
      <c r="G483" s="193"/>
    </row>
    <row r="484" spans="2:7" ht="15" customHeight="1" thickBot="1" x14ac:dyDescent="0.25">
      <c r="B484" s="245" t="s">
        <v>348</v>
      </c>
      <c r="C484" s="246" t="s">
        <v>1621</v>
      </c>
      <c r="D484" s="244" t="s">
        <v>4</v>
      </c>
      <c r="E484" s="290">
        <v>11837.936118358537</v>
      </c>
      <c r="G484" s="193"/>
    </row>
    <row r="485" spans="2:7" ht="15" customHeight="1" thickBot="1" x14ac:dyDescent="0.25">
      <c r="B485" s="245" t="s">
        <v>347</v>
      </c>
      <c r="C485" s="246" t="s">
        <v>1622</v>
      </c>
      <c r="D485" s="244" t="s">
        <v>4</v>
      </c>
      <c r="E485" s="290">
        <v>18587.99830789131</v>
      </c>
      <c r="G485" s="193"/>
    </row>
    <row r="486" spans="2:7" ht="15" customHeight="1" thickBot="1" x14ac:dyDescent="0.25">
      <c r="B486" s="245" t="s">
        <v>354</v>
      </c>
      <c r="C486" s="246" t="s">
        <v>1623</v>
      </c>
      <c r="D486" s="244" t="s">
        <v>2</v>
      </c>
      <c r="E486" s="290">
        <v>73052.551816209016</v>
      </c>
      <c r="G486" s="193"/>
    </row>
    <row r="487" spans="2:7" ht="15" customHeight="1" thickBot="1" x14ac:dyDescent="0.25">
      <c r="B487" s="245" t="s">
        <v>352</v>
      </c>
      <c r="C487" s="246" t="s">
        <v>1624</v>
      </c>
      <c r="D487" s="244" t="s">
        <v>2</v>
      </c>
      <c r="E487" s="290">
        <v>52916.126629830411</v>
      </c>
      <c r="G487" s="193"/>
    </row>
    <row r="488" spans="2:7" ht="15" customHeight="1" thickBot="1" x14ac:dyDescent="0.25">
      <c r="B488" s="245" t="s">
        <v>351</v>
      </c>
      <c r="C488" s="246" t="s">
        <v>1625</v>
      </c>
      <c r="D488" s="244" t="s">
        <v>2</v>
      </c>
      <c r="E488" s="290">
        <v>46966.201197876791</v>
      </c>
      <c r="G488" s="193"/>
    </row>
    <row r="489" spans="2:7" ht="15" customHeight="1" thickBot="1" x14ac:dyDescent="0.25">
      <c r="B489" s="245" t="s">
        <v>344</v>
      </c>
      <c r="C489" s="246" t="s">
        <v>1881</v>
      </c>
      <c r="D489" s="244" t="s">
        <v>3</v>
      </c>
      <c r="E489" s="290">
        <v>18264.795168280831</v>
      </c>
      <c r="G489" s="193"/>
    </row>
    <row r="490" spans="2:7" ht="15" customHeight="1" thickBot="1" x14ac:dyDescent="0.25">
      <c r="B490" s="245" t="s">
        <v>321</v>
      </c>
      <c r="C490" s="246" t="s">
        <v>1626</v>
      </c>
      <c r="D490" s="244" t="s">
        <v>2</v>
      </c>
      <c r="E490" s="290">
        <v>722535.32173356449</v>
      </c>
      <c r="G490" s="193"/>
    </row>
    <row r="491" spans="2:7" ht="15" customHeight="1" thickBot="1" x14ac:dyDescent="0.25">
      <c r="B491" s="245" t="s">
        <v>320</v>
      </c>
      <c r="C491" s="246" t="s">
        <v>1627</v>
      </c>
      <c r="D491" s="244" t="s">
        <v>2</v>
      </c>
      <c r="E491" s="290">
        <v>990652.31255011202</v>
      </c>
      <c r="G491" s="193"/>
    </row>
    <row r="492" spans="2:7" ht="15" customHeight="1" thickBot="1" x14ac:dyDescent="0.25">
      <c r="B492" s="245" t="s">
        <v>319</v>
      </c>
      <c r="C492" s="246" t="s">
        <v>1628</v>
      </c>
      <c r="D492" s="244" t="s">
        <v>2</v>
      </c>
      <c r="E492" s="290">
        <v>1168412.966556706</v>
      </c>
      <c r="G492" s="193"/>
    </row>
    <row r="493" spans="2:7" ht="15" customHeight="1" thickBot="1" x14ac:dyDescent="0.25">
      <c r="B493" s="245" t="s">
        <v>318</v>
      </c>
      <c r="C493" s="246" t="s">
        <v>1629</v>
      </c>
      <c r="D493" s="244" t="s">
        <v>2</v>
      </c>
      <c r="E493" s="290">
        <v>299675.01655309618</v>
      </c>
      <c r="G493" s="193"/>
    </row>
    <row r="494" spans="2:7" ht="15" customHeight="1" thickBot="1" x14ac:dyDescent="0.25">
      <c r="B494" s="245" t="s">
        <v>314</v>
      </c>
      <c r="C494" s="246" t="s">
        <v>1630</v>
      </c>
      <c r="D494" s="244" t="s">
        <v>3</v>
      </c>
      <c r="E494" s="290">
        <v>4501.333085157944</v>
      </c>
      <c r="G494" s="193"/>
    </row>
    <row r="495" spans="2:7" ht="15" customHeight="1" thickBot="1" x14ac:dyDescent="0.25">
      <c r="B495" s="245" t="s">
        <v>325</v>
      </c>
      <c r="C495" s="246" t="s">
        <v>1631</v>
      </c>
      <c r="D495" s="244" t="s">
        <v>2</v>
      </c>
      <c r="E495" s="290">
        <v>920775.58891152008</v>
      </c>
      <c r="G495" s="193"/>
    </row>
    <row r="496" spans="2:7" ht="15" customHeight="1" thickBot="1" x14ac:dyDescent="0.25">
      <c r="B496" s="245" t="s">
        <v>305</v>
      </c>
      <c r="C496" s="246" t="s">
        <v>1632</v>
      </c>
      <c r="D496" s="244" t="s">
        <v>2</v>
      </c>
      <c r="E496" s="290">
        <v>206748.61039466114</v>
      </c>
      <c r="G496" s="193"/>
    </row>
    <row r="497" spans="2:7" ht="15" customHeight="1" thickBot="1" x14ac:dyDescent="0.25">
      <c r="B497" s="242" t="s">
        <v>339</v>
      </c>
      <c r="C497" s="243" t="s">
        <v>1633</v>
      </c>
      <c r="D497" s="244" t="s">
        <v>2</v>
      </c>
      <c r="E497" s="290">
        <v>137418.67328976202</v>
      </c>
      <c r="G497" s="193"/>
    </row>
    <row r="498" spans="2:7" ht="15" customHeight="1" thickBot="1" x14ac:dyDescent="0.25">
      <c r="B498" s="245" t="s">
        <v>334</v>
      </c>
      <c r="C498" s="256" t="s">
        <v>1634</v>
      </c>
      <c r="D498" s="244" t="s">
        <v>311</v>
      </c>
      <c r="E498" s="290">
        <v>5097462.419570283</v>
      </c>
      <c r="G498" s="193"/>
    </row>
    <row r="499" spans="2:7" ht="15" customHeight="1" thickBot="1" x14ac:dyDescent="0.25">
      <c r="B499" s="245" t="s">
        <v>333</v>
      </c>
      <c r="C499" s="256" t="s">
        <v>1635</v>
      </c>
      <c r="D499" s="244" t="s">
        <v>311</v>
      </c>
      <c r="E499" s="290">
        <v>3969633.560051118</v>
      </c>
      <c r="G499" s="193"/>
    </row>
    <row r="500" spans="2:7" ht="15" customHeight="1" thickBot="1" x14ac:dyDescent="0.25">
      <c r="B500" s="245" t="s">
        <v>323</v>
      </c>
      <c r="C500" s="246" t="s">
        <v>1636</v>
      </c>
      <c r="D500" s="244" t="s">
        <v>311</v>
      </c>
      <c r="E500" s="290">
        <v>2326576.8617618014</v>
      </c>
      <c r="G500" s="193"/>
    </row>
    <row r="501" spans="2:7" ht="15" customHeight="1" thickBot="1" x14ac:dyDescent="0.25">
      <c r="B501" s="245" t="s">
        <v>331</v>
      </c>
      <c r="C501" s="246" t="s">
        <v>1182</v>
      </c>
      <c r="D501" s="244" t="s">
        <v>311</v>
      </c>
      <c r="E501" s="290">
        <v>5376754.6248193905</v>
      </c>
      <c r="G501" s="193"/>
    </row>
    <row r="502" spans="2:7" ht="15" customHeight="1" thickBot="1" x14ac:dyDescent="0.25">
      <c r="B502" s="245" t="s">
        <v>316</v>
      </c>
      <c r="C502" s="246" t="s">
        <v>1637</v>
      </c>
      <c r="D502" s="244" t="s">
        <v>4</v>
      </c>
      <c r="E502" s="290">
        <v>3732149.7144676931</v>
      </c>
      <c r="G502" s="193"/>
    </row>
    <row r="503" spans="2:7" ht="15" customHeight="1" thickBot="1" x14ac:dyDescent="0.25">
      <c r="B503" s="245" t="s">
        <v>337</v>
      </c>
      <c r="C503" s="246" t="s">
        <v>1638</v>
      </c>
      <c r="D503" s="244" t="s">
        <v>336</v>
      </c>
      <c r="E503" s="290">
        <v>197.35226700630855</v>
      </c>
      <c r="G503" s="193"/>
    </row>
    <row r="504" spans="2:7" ht="15" customHeight="1" thickBot="1" x14ac:dyDescent="0.25">
      <c r="B504" s="245" t="s">
        <v>310</v>
      </c>
      <c r="C504" s="246" t="s">
        <v>1639</v>
      </c>
      <c r="D504" s="244" t="s">
        <v>3</v>
      </c>
      <c r="E504" s="290">
        <v>17938.16876491364</v>
      </c>
      <c r="G504" s="193"/>
    </row>
    <row r="505" spans="2:7" ht="15" customHeight="1" thickBot="1" x14ac:dyDescent="0.25">
      <c r="B505" s="245" t="s">
        <v>312</v>
      </c>
      <c r="C505" s="256" t="s">
        <v>1640</v>
      </c>
      <c r="D505" s="244" t="s">
        <v>311</v>
      </c>
      <c r="E505" s="290">
        <v>4712197.668101049</v>
      </c>
      <c r="G505" s="193"/>
    </row>
    <row r="506" spans="2:7" ht="15" customHeight="1" thickBot="1" x14ac:dyDescent="0.25">
      <c r="B506" s="245" t="s">
        <v>307</v>
      </c>
      <c r="C506" s="246" t="s">
        <v>1641</v>
      </c>
      <c r="D506" s="244" t="s">
        <v>2</v>
      </c>
      <c r="E506" s="290">
        <v>38751410.357867785</v>
      </c>
      <c r="G506" s="193"/>
    </row>
    <row r="507" spans="2:7" ht="15" customHeight="1" thickBot="1" x14ac:dyDescent="0.25">
      <c r="B507" s="245" t="s">
        <v>327</v>
      </c>
      <c r="C507" s="246" t="s">
        <v>1642</v>
      </c>
      <c r="D507" s="244" t="s">
        <v>2</v>
      </c>
      <c r="E507" s="290">
        <v>13445002.528445294</v>
      </c>
      <c r="G507" s="193"/>
    </row>
    <row r="508" spans="2:7" ht="15" customHeight="1" thickBot="1" x14ac:dyDescent="0.25">
      <c r="B508" s="245" t="s">
        <v>329</v>
      </c>
      <c r="C508" s="246" t="s">
        <v>1643</v>
      </c>
      <c r="D508" s="244" t="s">
        <v>3</v>
      </c>
      <c r="E508" s="290">
        <v>1513683.7193938675</v>
      </c>
      <c r="G508" s="193"/>
    </row>
    <row r="509" spans="2:7" ht="15" customHeight="1" thickBot="1" x14ac:dyDescent="0.25">
      <c r="B509" s="245" t="s">
        <v>341</v>
      </c>
      <c r="C509" s="246" t="s">
        <v>1644</v>
      </c>
      <c r="D509" s="244" t="s">
        <v>1</v>
      </c>
      <c r="E509" s="290">
        <v>68909.249292255394</v>
      </c>
      <c r="G509" s="193"/>
    </row>
    <row r="510" spans="2:7" ht="15" customHeight="1" thickBot="1" x14ac:dyDescent="0.25">
      <c r="B510" s="245" t="s">
        <v>1203</v>
      </c>
      <c r="C510" s="246" t="s">
        <v>1645</v>
      </c>
      <c r="D510" s="244" t="s">
        <v>1</v>
      </c>
      <c r="E510" s="290">
        <v>79600.444562466291</v>
      </c>
      <c r="G510" s="193"/>
    </row>
    <row r="511" spans="2:7" ht="15" customHeight="1" thickBot="1" x14ac:dyDescent="0.25">
      <c r="B511" s="245" t="s">
        <v>309</v>
      </c>
      <c r="C511" s="246" t="s">
        <v>1646</v>
      </c>
      <c r="D511" s="244" t="s">
        <v>117</v>
      </c>
      <c r="E511" s="290">
        <v>4364.1086985311622</v>
      </c>
      <c r="G511" s="193"/>
    </row>
    <row r="512" spans="2:7" ht="15" customHeight="1" thickBot="1" x14ac:dyDescent="0.25">
      <c r="B512" s="245" t="s">
        <v>343</v>
      </c>
      <c r="C512" s="246" t="s">
        <v>1252</v>
      </c>
      <c r="D512" s="244" t="s">
        <v>3</v>
      </c>
      <c r="E512" s="290">
        <v>22081.444773896124</v>
      </c>
      <c r="G512" s="193"/>
    </row>
    <row r="513" spans="2:7" ht="15" customHeight="1" thickBot="1" x14ac:dyDescent="0.25">
      <c r="B513" s="245" t="s">
        <v>278</v>
      </c>
      <c r="C513" s="246" t="s">
        <v>1647</v>
      </c>
      <c r="D513" s="244" t="s">
        <v>2</v>
      </c>
      <c r="E513" s="290">
        <v>22179.382499959014</v>
      </c>
      <c r="G513" s="193"/>
    </row>
    <row r="514" spans="2:7" ht="15" customHeight="1" thickBot="1" x14ac:dyDescent="0.25">
      <c r="B514" s="245" t="s">
        <v>277</v>
      </c>
      <c r="C514" s="246" t="s">
        <v>1648</v>
      </c>
      <c r="D514" s="244" t="s">
        <v>2</v>
      </c>
      <c r="E514" s="290">
        <v>16712.2010526513</v>
      </c>
      <c r="G514" s="193"/>
    </row>
    <row r="515" spans="2:7" ht="15" customHeight="1" thickBot="1" x14ac:dyDescent="0.25">
      <c r="B515" s="242" t="s">
        <v>301</v>
      </c>
      <c r="C515" s="243" t="s">
        <v>1649</v>
      </c>
      <c r="D515" s="244" t="s">
        <v>2</v>
      </c>
      <c r="E515" s="290">
        <v>11978.093008815929</v>
      </c>
      <c r="G515" s="193"/>
    </row>
    <row r="516" spans="2:7" ht="15" customHeight="1" thickBot="1" x14ac:dyDescent="0.25">
      <c r="B516" s="242" t="s">
        <v>300</v>
      </c>
      <c r="C516" s="243" t="s">
        <v>1650</v>
      </c>
      <c r="D516" s="244" t="s">
        <v>2</v>
      </c>
      <c r="E516" s="290">
        <v>11746.829158783363</v>
      </c>
      <c r="G516" s="193"/>
    </row>
    <row r="517" spans="2:7" ht="15" customHeight="1" thickBot="1" x14ac:dyDescent="0.25">
      <c r="B517" s="242" t="s">
        <v>299</v>
      </c>
      <c r="C517" s="243" t="s">
        <v>1651</v>
      </c>
      <c r="D517" s="244" t="s">
        <v>2</v>
      </c>
      <c r="E517" s="290">
        <v>13239.470434181769</v>
      </c>
      <c r="G517" s="193"/>
    </row>
    <row r="518" spans="2:7" ht="15" customHeight="1" thickBot="1" x14ac:dyDescent="0.25">
      <c r="B518" s="242" t="s">
        <v>298</v>
      </c>
      <c r="C518" s="243" t="s">
        <v>1660</v>
      </c>
      <c r="D518" s="244" t="s">
        <v>2</v>
      </c>
      <c r="E518" s="290">
        <v>14911.503152528012</v>
      </c>
      <c r="G518" s="193"/>
    </row>
    <row r="519" spans="2:7" ht="15" customHeight="1" thickBot="1" x14ac:dyDescent="0.25">
      <c r="B519" s="242" t="s">
        <v>297</v>
      </c>
      <c r="C519" s="243" t="s">
        <v>1661</v>
      </c>
      <c r="D519" s="244" t="s">
        <v>2</v>
      </c>
      <c r="E519" s="290">
        <v>3376.1023100663397</v>
      </c>
      <c r="G519" s="193"/>
    </row>
    <row r="520" spans="2:7" ht="15" customHeight="1" thickBot="1" x14ac:dyDescent="0.25">
      <c r="B520" s="242" t="s">
        <v>296</v>
      </c>
      <c r="C520" s="243" t="s">
        <v>1662</v>
      </c>
      <c r="D520" s="244" t="s">
        <v>2</v>
      </c>
      <c r="E520" s="290">
        <v>2874.3546295086044</v>
      </c>
      <c r="G520" s="193"/>
    </row>
    <row r="521" spans="2:7" ht="15" customHeight="1" thickBot="1" x14ac:dyDescent="0.25">
      <c r="B521" s="242" t="s">
        <v>295</v>
      </c>
      <c r="C521" s="243" t="s">
        <v>1663</v>
      </c>
      <c r="D521" s="244" t="s">
        <v>2</v>
      </c>
      <c r="E521" s="290">
        <v>2360.6926493498618</v>
      </c>
      <c r="G521" s="193"/>
    </row>
    <row r="522" spans="2:7" ht="15" customHeight="1" thickBot="1" x14ac:dyDescent="0.25">
      <c r="B522" s="242" t="s">
        <v>294</v>
      </c>
      <c r="C522" s="243" t="s">
        <v>1664</v>
      </c>
      <c r="D522" s="244" t="s">
        <v>2</v>
      </c>
      <c r="E522" s="290">
        <v>2452.1667284958794</v>
      </c>
      <c r="G522" s="193"/>
    </row>
    <row r="523" spans="2:7" ht="15" customHeight="1" thickBot="1" x14ac:dyDescent="0.25">
      <c r="B523" s="242" t="s">
        <v>293</v>
      </c>
      <c r="C523" s="243" t="s">
        <v>1665</v>
      </c>
      <c r="D523" s="244" t="s">
        <v>2</v>
      </c>
      <c r="E523" s="290">
        <v>4848.6322675071769</v>
      </c>
      <c r="G523" s="193"/>
    </row>
    <row r="524" spans="2:7" ht="15" customHeight="1" thickBot="1" x14ac:dyDescent="0.25">
      <c r="B524" s="242" t="s">
        <v>276</v>
      </c>
      <c r="C524" s="243" t="s">
        <v>1666</v>
      </c>
      <c r="D524" s="244" t="s">
        <v>2</v>
      </c>
      <c r="E524" s="290">
        <v>7324.610311650833</v>
      </c>
      <c r="G524" s="193"/>
    </row>
    <row r="525" spans="2:7" ht="15" customHeight="1" thickBot="1" x14ac:dyDescent="0.25">
      <c r="B525" s="242" t="s">
        <v>275</v>
      </c>
      <c r="C525" s="243" t="s">
        <v>1667</v>
      </c>
      <c r="D525" s="244" t="s">
        <v>2</v>
      </c>
      <c r="E525" s="290">
        <v>8455.6492498218649</v>
      </c>
      <c r="G525" s="193"/>
    </row>
    <row r="526" spans="2:7" ht="15" customHeight="1" thickBot="1" x14ac:dyDescent="0.25">
      <c r="B526" s="245" t="s">
        <v>303</v>
      </c>
      <c r="C526" s="246" t="s">
        <v>1668</v>
      </c>
      <c r="D526" s="244" t="s">
        <v>2</v>
      </c>
      <c r="E526" s="290">
        <v>128337.68667009294</v>
      </c>
      <c r="G526" s="193"/>
    </row>
    <row r="527" spans="2:7" ht="15" customHeight="1" thickBot="1" x14ac:dyDescent="0.25">
      <c r="B527" s="242" t="s">
        <v>274</v>
      </c>
      <c r="C527" s="243" t="s">
        <v>1669</v>
      </c>
      <c r="D527" s="244" t="s">
        <v>2</v>
      </c>
      <c r="E527" s="290">
        <v>24832.462770429713</v>
      </c>
      <c r="G527" s="193"/>
    </row>
    <row r="528" spans="2:7" ht="15" customHeight="1" thickBot="1" x14ac:dyDescent="0.25">
      <c r="B528" s="242" t="s">
        <v>273</v>
      </c>
      <c r="C528" s="243" t="s">
        <v>1670</v>
      </c>
      <c r="D528" s="244" t="s">
        <v>2</v>
      </c>
      <c r="E528" s="290">
        <v>113820.28499846165</v>
      </c>
      <c r="G528" s="193"/>
    </row>
    <row r="529" spans="2:7" ht="15" customHeight="1" thickBot="1" x14ac:dyDescent="0.25">
      <c r="B529" s="242" t="s">
        <v>272</v>
      </c>
      <c r="C529" s="243" t="s">
        <v>1671</v>
      </c>
      <c r="D529" s="244" t="s">
        <v>2</v>
      </c>
      <c r="E529" s="290">
        <v>140569.45150354973</v>
      </c>
      <c r="G529" s="193"/>
    </row>
    <row r="530" spans="2:7" ht="15" customHeight="1" thickBot="1" x14ac:dyDescent="0.25">
      <c r="B530" s="242" t="s">
        <v>214</v>
      </c>
      <c r="C530" s="243" t="s">
        <v>1672</v>
      </c>
      <c r="D530" s="244" t="s">
        <v>2</v>
      </c>
      <c r="E530" s="290">
        <v>78669.489041476743</v>
      </c>
      <c r="G530" s="193"/>
    </row>
    <row r="531" spans="2:7" ht="15" customHeight="1" thickBot="1" x14ac:dyDescent="0.25">
      <c r="B531" s="245" t="s">
        <v>243</v>
      </c>
      <c r="C531" s="246" t="s">
        <v>1673</v>
      </c>
      <c r="D531" s="244" t="s">
        <v>2</v>
      </c>
      <c r="E531" s="290">
        <v>141460.03076592539</v>
      </c>
      <c r="G531" s="193"/>
    </row>
    <row r="532" spans="2:7" ht="15" customHeight="1" thickBot="1" x14ac:dyDescent="0.25">
      <c r="B532" s="245" t="s">
        <v>216</v>
      </c>
      <c r="C532" s="246" t="s">
        <v>1674</v>
      </c>
      <c r="D532" s="244" t="s">
        <v>2</v>
      </c>
      <c r="E532" s="290">
        <v>129022.61880698093</v>
      </c>
      <c r="G532" s="193"/>
    </row>
    <row r="533" spans="2:7" ht="15" customHeight="1" thickBot="1" x14ac:dyDescent="0.25">
      <c r="B533" s="245" t="s">
        <v>1183</v>
      </c>
      <c r="C533" s="249" t="s">
        <v>1675</v>
      </c>
      <c r="D533" s="244" t="s">
        <v>2</v>
      </c>
      <c r="E533" s="290">
        <v>9621.7719098796188</v>
      </c>
      <c r="G533" s="193"/>
    </row>
    <row r="534" spans="2:7" ht="15" customHeight="1" thickBot="1" x14ac:dyDescent="0.25">
      <c r="B534" s="242" t="s">
        <v>271</v>
      </c>
      <c r="C534" s="243" t="s">
        <v>1676</v>
      </c>
      <c r="D534" s="244" t="s">
        <v>2</v>
      </c>
      <c r="E534" s="290">
        <v>27153.512005630317</v>
      </c>
      <c r="G534" s="193"/>
    </row>
    <row r="535" spans="2:7" ht="15" customHeight="1" thickBot="1" x14ac:dyDescent="0.25">
      <c r="B535" s="242" t="s">
        <v>270</v>
      </c>
      <c r="C535" s="243" t="s">
        <v>1677</v>
      </c>
      <c r="D535" s="244" t="s">
        <v>2</v>
      </c>
      <c r="E535" s="290">
        <v>16256.044735991209</v>
      </c>
      <c r="G535" s="193"/>
    </row>
    <row r="536" spans="2:7" ht="15" customHeight="1" thickBot="1" x14ac:dyDescent="0.25">
      <c r="B536" s="242" t="s">
        <v>269</v>
      </c>
      <c r="C536" s="243" t="s">
        <v>1678</v>
      </c>
      <c r="D536" s="244" t="s">
        <v>2</v>
      </c>
      <c r="E536" s="290">
        <v>15108.107791579598</v>
      </c>
      <c r="G536" s="193"/>
    </row>
    <row r="537" spans="2:7" ht="15" customHeight="1" thickBot="1" x14ac:dyDescent="0.25">
      <c r="B537" s="242" t="s">
        <v>268</v>
      </c>
      <c r="C537" s="243" t="s">
        <v>1679</v>
      </c>
      <c r="D537" s="244" t="s">
        <v>2</v>
      </c>
      <c r="E537" s="290">
        <v>5645.576846018861</v>
      </c>
      <c r="G537" s="193"/>
    </row>
    <row r="538" spans="2:7" ht="15" customHeight="1" thickBot="1" x14ac:dyDescent="0.25">
      <c r="B538" s="242" t="s">
        <v>267</v>
      </c>
      <c r="C538" s="243" t="s">
        <v>1680</v>
      </c>
      <c r="D538" s="244" t="s">
        <v>2</v>
      </c>
      <c r="E538" s="290">
        <v>2222.5371938410549</v>
      </c>
      <c r="G538" s="193"/>
    </row>
    <row r="539" spans="2:7" ht="15" customHeight="1" thickBot="1" x14ac:dyDescent="0.25">
      <c r="B539" s="242" t="s">
        <v>266</v>
      </c>
      <c r="C539" s="243" t="s">
        <v>1681</v>
      </c>
      <c r="D539" s="244" t="s">
        <v>119</v>
      </c>
      <c r="E539" s="290">
        <v>33071.463294014815</v>
      </c>
      <c r="G539" s="193"/>
    </row>
    <row r="540" spans="2:7" ht="15" customHeight="1" thickBot="1" x14ac:dyDescent="0.25">
      <c r="B540" s="242" t="s">
        <v>292</v>
      </c>
      <c r="C540" s="243" t="s">
        <v>1682</v>
      </c>
      <c r="D540" s="244" t="s">
        <v>4</v>
      </c>
      <c r="E540" s="290">
        <v>1565.2026783449987</v>
      </c>
      <c r="G540" s="193"/>
    </row>
    <row r="541" spans="2:7" ht="15" customHeight="1" thickBot="1" x14ac:dyDescent="0.25">
      <c r="B541" s="242" t="s">
        <v>291</v>
      </c>
      <c r="C541" s="243" t="s">
        <v>1683</v>
      </c>
      <c r="D541" s="244" t="s">
        <v>4</v>
      </c>
      <c r="E541" s="290">
        <v>3537.8372659403626</v>
      </c>
      <c r="G541" s="193"/>
    </row>
    <row r="542" spans="2:7" ht="15" customHeight="1" thickBot="1" x14ac:dyDescent="0.25">
      <c r="B542" s="242" t="s">
        <v>290</v>
      </c>
      <c r="C542" s="243" t="s">
        <v>1684</v>
      </c>
      <c r="D542" s="244" t="s">
        <v>4</v>
      </c>
      <c r="E542" s="290">
        <v>3405.0334699915616</v>
      </c>
      <c r="G542" s="193"/>
    </row>
    <row r="543" spans="2:7" ht="15" customHeight="1" thickBot="1" x14ac:dyDescent="0.25">
      <c r="B543" s="245" t="s">
        <v>289</v>
      </c>
      <c r="C543" s="246" t="s">
        <v>1685</v>
      </c>
      <c r="D543" s="244" t="s">
        <v>4</v>
      </c>
      <c r="E543" s="290">
        <v>4040.4103053577737</v>
      </c>
      <c r="G543" s="193"/>
    </row>
    <row r="544" spans="2:7" ht="15" customHeight="1" thickBot="1" x14ac:dyDescent="0.25">
      <c r="B544" s="242" t="s">
        <v>288</v>
      </c>
      <c r="C544" s="243" t="s">
        <v>1686</v>
      </c>
      <c r="D544" s="244" t="s">
        <v>2</v>
      </c>
      <c r="E544" s="290">
        <v>11115.593944526916</v>
      </c>
      <c r="G544" s="193"/>
    </row>
    <row r="545" spans="2:7" ht="15" customHeight="1" thickBot="1" x14ac:dyDescent="0.25">
      <c r="B545" s="242" t="s">
        <v>287</v>
      </c>
      <c r="C545" s="243" t="s">
        <v>1687</v>
      </c>
      <c r="D545" s="244" t="s">
        <v>2</v>
      </c>
      <c r="E545" s="290">
        <v>10170.078820132165</v>
      </c>
      <c r="G545" s="193"/>
    </row>
    <row r="546" spans="2:7" ht="15" customHeight="1" thickBot="1" x14ac:dyDescent="0.25">
      <c r="B546" s="242" t="s">
        <v>286</v>
      </c>
      <c r="C546" s="243" t="s">
        <v>1688</v>
      </c>
      <c r="D546" s="244" t="s">
        <v>2</v>
      </c>
      <c r="E546" s="290">
        <v>12516.832298810368</v>
      </c>
      <c r="G546" s="193"/>
    </row>
    <row r="547" spans="2:7" ht="15" customHeight="1" thickBot="1" x14ac:dyDescent="0.25">
      <c r="B547" s="245" t="s">
        <v>285</v>
      </c>
      <c r="C547" s="246" t="s">
        <v>1689</v>
      </c>
      <c r="D547" s="244" t="s">
        <v>2</v>
      </c>
      <c r="E547" s="290">
        <v>13059.439665358013</v>
      </c>
      <c r="G547" s="193"/>
    </row>
    <row r="548" spans="2:7" ht="15" customHeight="1" thickBot="1" x14ac:dyDescent="0.25">
      <c r="B548" s="245" t="s">
        <v>284</v>
      </c>
      <c r="C548" s="246" t="s">
        <v>1690</v>
      </c>
      <c r="D548" s="244" t="s">
        <v>2</v>
      </c>
      <c r="E548" s="290">
        <v>21046.65665470326</v>
      </c>
      <c r="G548" s="193"/>
    </row>
    <row r="549" spans="2:7" ht="15" customHeight="1" thickBot="1" x14ac:dyDescent="0.25">
      <c r="B549" s="242" t="s">
        <v>283</v>
      </c>
      <c r="C549" s="243" t="s">
        <v>1691</v>
      </c>
      <c r="D549" s="244" t="s">
        <v>2</v>
      </c>
      <c r="E549" s="290">
        <v>294.72028051828698</v>
      </c>
      <c r="G549" s="193"/>
    </row>
    <row r="550" spans="2:7" ht="15" customHeight="1" thickBot="1" x14ac:dyDescent="0.25">
      <c r="B550" s="245" t="s">
        <v>265</v>
      </c>
      <c r="C550" s="246" t="s">
        <v>1692</v>
      </c>
      <c r="D550" s="244" t="s">
        <v>2</v>
      </c>
      <c r="E550" s="290">
        <v>506.44589541459834</v>
      </c>
      <c r="G550" s="193"/>
    </row>
    <row r="551" spans="2:7" ht="15" customHeight="1" thickBot="1" x14ac:dyDescent="0.25">
      <c r="B551" s="242" t="s">
        <v>282</v>
      </c>
      <c r="C551" s="243" t="s">
        <v>1693</v>
      </c>
      <c r="D551" s="244" t="s">
        <v>2</v>
      </c>
      <c r="E551" s="290">
        <v>874.36338122727398</v>
      </c>
      <c r="G551" s="193"/>
    </row>
    <row r="552" spans="2:7" ht="15" customHeight="1" thickBot="1" x14ac:dyDescent="0.25">
      <c r="B552" s="245" t="s">
        <v>264</v>
      </c>
      <c r="C552" s="246" t="s">
        <v>1694</v>
      </c>
      <c r="D552" s="244" t="s">
        <v>2</v>
      </c>
      <c r="E552" s="290">
        <v>3342.2346461484499</v>
      </c>
      <c r="G552" s="193"/>
    </row>
    <row r="553" spans="2:7" ht="15" customHeight="1" thickBot="1" x14ac:dyDescent="0.25">
      <c r="B553" s="245" t="s">
        <v>263</v>
      </c>
      <c r="C553" s="246" t="s">
        <v>1695</v>
      </c>
      <c r="D553" s="244" t="s">
        <v>2</v>
      </c>
      <c r="E553" s="290">
        <v>62401.128798824713</v>
      </c>
      <c r="G553" s="193"/>
    </row>
    <row r="554" spans="2:7" ht="15" customHeight="1" thickBot="1" x14ac:dyDescent="0.25">
      <c r="B554" s="242" t="s">
        <v>262</v>
      </c>
      <c r="C554" s="243" t="s">
        <v>1696</v>
      </c>
      <c r="D554" s="244" t="s">
        <v>2</v>
      </c>
      <c r="E554" s="290">
        <v>1529.3624653408106</v>
      </c>
      <c r="G554" s="193"/>
    </row>
    <row r="555" spans="2:7" ht="15" customHeight="1" thickBot="1" x14ac:dyDescent="0.25">
      <c r="B555" s="242" t="s">
        <v>1204</v>
      </c>
      <c r="C555" s="243" t="s">
        <v>1697</v>
      </c>
      <c r="D555" s="244" t="s">
        <v>2</v>
      </c>
      <c r="E555" s="290">
        <v>11716.386831474725</v>
      </c>
      <c r="G555" s="193"/>
    </row>
    <row r="556" spans="2:7" ht="15" customHeight="1" thickBot="1" x14ac:dyDescent="0.25">
      <c r="B556" s="242" t="s">
        <v>261</v>
      </c>
      <c r="C556" s="243" t="s">
        <v>1698</v>
      </c>
      <c r="D556" s="244" t="s">
        <v>2</v>
      </c>
      <c r="E556" s="290">
        <v>12634.962129803289</v>
      </c>
      <c r="G556" s="193"/>
    </row>
    <row r="557" spans="2:7" ht="15" customHeight="1" thickBot="1" x14ac:dyDescent="0.25">
      <c r="B557" s="242" t="s">
        <v>260</v>
      </c>
      <c r="C557" s="243" t="s">
        <v>1699</v>
      </c>
      <c r="D557" s="244" t="s">
        <v>2</v>
      </c>
      <c r="E557" s="290">
        <v>43700.781295313594</v>
      </c>
      <c r="G557" s="193"/>
    </row>
    <row r="558" spans="2:7" ht="15" customHeight="1" thickBot="1" x14ac:dyDescent="0.25">
      <c r="B558" s="245" t="s">
        <v>213</v>
      </c>
      <c r="C558" s="246" t="s">
        <v>1700</v>
      </c>
      <c r="D558" s="244" t="s">
        <v>2</v>
      </c>
      <c r="E558" s="290">
        <v>10078.480964239756</v>
      </c>
      <c r="G558" s="193"/>
    </row>
    <row r="559" spans="2:7" ht="15" customHeight="1" thickBot="1" x14ac:dyDescent="0.25">
      <c r="B559" s="245" t="s">
        <v>259</v>
      </c>
      <c r="C559" s="249" t="s">
        <v>1184</v>
      </c>
      <c r="D559" s="244" t="s">
        <v>2</v>
      </c>
      <c r="E559" s="290">
        <v>239.84180482423756</v>
      </c>
      <c r="G559" s="193"/>
    </row>
    <row r="560" spans="2:7" ht="15" customHeight="1" thickBot="1" x14ac:dyDescent="0.25">
      <c r="B560" s="245" t="s">
        <v>258</v>
      </c>
      <c r="C560" s="249" t="s">
        <v>1185</v>
      </c>
      <c r="D560" s="244" t="s">
        <v>2</v>
      </c>
      <c r="E560" s="290">
        <v>284.14148136850565</v>
      </c>
      <c r="G560" s="193"/>
    </row>
    <row r="561" spans="2:7" ht="15" customHeight="1" thickBot="1" x14ac:dyDescent="0.25">
      <c r="B561" s="245" t="s">
        <v>257</v>
      </c>
      <c r="C561" s="246" t="s">
        <v>1701</v>
      </c>
      <c r="D561" s="244" t="s">
        <v>2</v>
      </c>
      <c r="E561" s="290">
        <v>1125.7280623495938</v>
      </c>
      <c r="G561" s="193"/>
    </row>
    <row r="562" spans="2:7" ht="15" customHeight="1" thickBot="1" x14ac:dyDescent="0.25">
      <c r="B562" s="242" t="s">
        <v>256</v>
      </c>
      <c r="C562" s="243" t="s">
        <v>1702</v>
      </c>
      <c r="D562" s="244" t="s">
        <v>2</v>
      </c>
      <c r="E562" s="290">
        <v>739.02708324801472</v>
      </c>
      <c r="G562" s="193"/>
    </row>
    <row r="563" spans="2:7" ht="15" customHeight="1" thickBot="1" x14ac:dyDescent="0.25">
      <c r="B563" s="242" t="s">
        <v>255</v>
      </c>
      <c r="C563" s="243" t="s">
        <v>1703</v>
      </c>
      <c r="D563" s="244" t="s">
        <v>2</v>
      </c>
      <c r="E563" s="290">
        <v>2300.7469046219267</v>
      </c>
      <c r="G563" s="193"/>
    </row>
    <row r="564" spans="2:7" ht="15" customHeight="1" thickBot="1" x14ac:dyDescent="0.25">
      <c r="B564" s="245" t="s">
        <v>236</v>
      </c>
      <c r="C564" s="246" t="s">
        <v>1704</v>
      </c>
      <c r="D564" s="244" t="s">
        <v>2</v>
      </c>
      <c r="E564" s="290">
        <v>97999.816641801648</v>
      </c>
      <c r="G564" s="193"/>
    </row>
    <row r="565" spans="2:7" ht="15" customHeight="1" thickBot="1" x14ac:dyDescent="0.25">
      <c r="B565" s="245" t="s">
        <v>245</v>
      </c>
      <c r="C565" s="246" t="s">
        <v>1705</v>
      </c>
      <c r="D565" s="244" t="s">
        <v>2</v>
      </c>
      <c r="E565" s="290">
        <v>48655.906932819213</v>
      </c>
      <c r="G565" s="193"/>
    </row>
    <row r="566" spans="2:7" ht="15" customHeight="1" thickBot="1" x14ac:dyDescent="0.25">
      <c r="B566" s="245" t="s">
        <v>281</v>
      </c>
      <c r="C566" s="246" t="s">
        <v>1706</v>
      </c>
      <c r="D566" s="244" t="s">
        <v>4</v>
      </c>
      <c r="E566" s="290">
        <v>5761.3491399924678</v>
      </c>
      <c r="G566" s="193"/>
    </row>
    <row r="567" spans="2:7" ht="15" customHeight="1" thickBot="1" x14ac:dyDescent="0.25">
      <c r="B567" s="245" t="s">
        <v>254</v>
      </c>
      <c r="C567" s="246" t="s">
        <v>1707</v>
      </c>
      <c r="D567" s="244" t="s">
        <v>2</v>
      </c>
      <c r="E567" s="290">
        <v>5967.4085534453425</v>
      </c>
      <c r="G567" s="193"/>
    </row>
    <row r="568" spans="2:7" ht="15" customHeight="1" thickBot="1" x14ac:dyDescent="0.25">
      <c r="B568" s="245" t="s">
        <v>224</v>
      </c>
      <c r="C568" s="246" t="s">
        <v>1708</v>
      </c>
      <c r="D568" s="244" t="s">
        <v>2</v>
      </c>
      <c r="E568" s="290">
        <v>130403.46794694509</v>
      </c>
      <c r="G568" s="193"/>
    </row>
    <row r="569" spans="2:7" ht="15" customHeight="1" thickBot="1" x14ac:dyDescent="0.25">
      <c r="B569" s="242" t="s">
        <v>253</v>
      </c>
      <c r="C569" s="243" t="s">
        <v>1709</v>
      </c>
      <c r="D569" s="244" t="s">
        <v>2</v>
      </c>
      <c r="E569" s="290">
        <v>3282.3012552093296</v>
      </c>
      <c r="G569" s="193"/>
    </row>
    <row r="570" spans="2:7" ht="15" customHeight="1" thickBot="1" x14ac:dyDescent="0.25">
      <c r="B570" s="242" t="s">
        <v>241</v>
      </c>
      <c r="C570" s="243" t="s">
        <v>1710</v>
      </c>
      <c r="D570" s="244" t="s">
        <v>2</v>
      </c>
      <c r="E570" s="290">
        <v>163466.04689881651</v>
      </c>
      <c r="G570" s="193"/>
    </row>
    <row r="571" spans="2:7" ht="15" customHeight="1" thickBot="1" x14ac:dyDescent="0.25">
      <c r="B571" s="242" t="s">
        <v>240</v>
      </c>
      <c r="C571" s="243" t="s">
        <v>1711</v>
      </c>
      <c r="D571" s="244" t="s">
        <v>2</v>
      </c>
      <c r="E571" s="290">
        <v>148277.48680708319</v>
      </c>
      <c r="G571" s="193"/>
    </row>
    <row r="572" spans="2:7" ht="15" customHeight="1" thickBot="1" x14ac:dyDescent="0.25">
      <c r="B572" s="242" t="s">
        <v>239</v>
      </c>
      <c r="C572" s="243" t="s">
        <v>1712</v>
      </c>
      <c r="D572" s="244" t="s">
        <v>2</v>
      </c>
      <c r="E572" s="290">
        <v>122711.3592876855</v>
      </c>
      <c r="G572" s="193"/>
    </row>
    <row r="573" spans="2:7" ht="15" customHeight="1" thickBot="1" x14ac:dyDescent="0.25">
      <c r="B573" s="245" t="s">
        <v>238</v>
      </c>
      <c r="C573" s="246" t="s">
        <v>1713</v>
      </c>
      <c r="D573" s="244" t="s">
        <v>2</v>
      </c>
      <c r="E573" s="290">
        <v>268871.40730258176</v>
      </c>
      <c r="G573" s="193"/>
    </row>
    <row r="574" spans="2:7" ht="15" customHeight="1" thickBot="1" x14ac:dyDescent="0.25">
      <c r="B574" s="242" t="s">
        <v>234</v>
      </c>
      <c r="C574" s="243" t="s">
        <v>1714</v>
      </c>
      <c r="D574" s="244" t="s">
        <v>2</v>
      </c>
      <c r="E574" s="290">
        <v>12640.401448403605</v>
      </c>
      <c r="G574" s="193"/>
    </row>
    <row r="575" spans="2:7" ht="15" customHeight="1" thickBot="1" x14ac:dyDescent="0.25">
      <c r="B575" s="245" t="s">
        <v>233</v>
      </c>
      <c r="C575" s="246" t="s">
        <v>1715</v>
      </c>
      <c r="D575" s="244" t="s">
        <v>2</v>
      </c>
      <c r="E575" s="290">
        <v>13623.811134138719</v>
      </c>
      <c r="G575" s="193"/>
    </row>
    <row r="576" spans="2:7" ht="15" customHeight="1" thickBot="1" x14ac:dyDescent="0.25">
      <c r="B576" s="245" t="s">
        <v>232</v>
      </c>
      <c r="C576" s="246" t="s">
        <v>1716</v>
      </c>
      <c r="D576" s="244" t="s">
        <v>2</v>
      </c>
      <c r="E576" s="290">
        <v>15994.322823365896</v>
      </c>
      <c r="G576" s="193"/>
    </row>
    <row r="577" spans="2:7" ht="15" customHeight="1" thickBot="1" x14ac:dyDescent="0.25">
      <c r="B577" s="242" t="s">
        <v>231</v>
      </c>
      <c r="C577" s="243" t="s">
        <v>1717</v>
      </c>
      <c r="D577" s="244" t="s">
        <v>2</v>
      </c>
      <c r="E577" s="290">
        <v>19506.41116291755</v>
      </c>
      <c r="G577" s="193"/>
    </row>
    <row r="578" spans="2:7" ht="15" customHeight="1" thickBot="1" x14ac:dyDescent="0.25">
      <c r="B578" s="242" t="s">
        <v>230</v>
      </c>
      <c r="C578" s="243" t="s">
        <v>1718</v>
      </c>
      <c r="D578" s="244" t="s">
        <v>2</v>
      </c>
      <c r="E578" s="290">
        <v>21551.83800582806</v>
      </c>
      <c r="G578" s="193"/>
    </row>
    <row r="579" spans="2:7" ht="15" customHeight="1" thickBot="1" x14ac:dyDescent="0.25">
      <c r="B579" s="242" t="s">
        <v>252</v>
      </c>
      <c r="C579" s="243" t="s">
        <v>1719</v>
      </c>
      <c r="D579" s="244" t="s">
        <v>2</v>
      </c>
      <c r="E579" s="290">
        <v>4710.0121528758591</v>
      </c>
      <c r="G579" s="193"/>
    </row>
    <row r="580" spans="2:7" ht="15" customHeight="1" thickBot="1" x14ac:dyDescent="0.25">
      <c r="B580" s="245" t="s">
        <v>229</v>
      </c>
      <c r="C580" s="249" t="s">
        <v>1758</v>
      </c>
      <c r="D580" s="244" t="s">
        <v>2</v>
      </c>
      <c r="E580" s="290">
        <v>12918.050966961542</v>
      </c>
      <c r="G580" s="193"/>
    </row>
    <row r="581" spans="2:7" ht="15" customHeight="1" thickBot="1" x14ac:dyDescent="0.25">
      <c r="B581" s="242" t="s">
        <v>228</v>
      </c>
      <c r="C581" s="243" t="s">
        <v>1720</v>
      </c>
      <c r="D581" s="244" t="s">
        <v>2</v>
      </c>
      <c r="E581" s="290">
        <v>30831.942155734854</v>
      </c>
      <c r="G581" s="193"/>
    </row>
    <row r="582" spans="2:7" ht="15" customHeight="1" thickBot="1" x14ac:dyDescent="0.25">
      <c r="B582" s="242" t="s">
        <v>251</v>
      </c>
      <c r="C582" s="243" t="s">
        <v>1721</v>
      </c>
      <c r="D582" s="244" t="s">
        <v>2</v>
      </c>
      <c r="E582" s="290">
        <v>6692.4831037325466</v>
      </c>
      <c r="G582" s="193"/>
    </row>
    <row r="583" spans="2:7" ht="15" customHeight="1" thickBot="1" x14ac:dyDescent="0.25">
      <c r="B583" s="245" t="s">
        <v>250</v>
      </c>
      <c r="C583" s="249" t="s">
        <v>1722</v>
      </c>
      <c r="D583" s="244" t="s">
        <v>2</v>
      </c>
      <c r="E583" s="290">
        <v>13994.157022546045</v>
      </c>
      <c r="G583" s="193"/>
    </row>
    <row r="584" spans="2:7" ht="15" customHeight="1" thickBot="1" x14ac:dyDescent="0.25">
      <c r="B584" s="245" t="s">
        <v>211</v>
      </c>
      <c r="C584" s="246" t="s">
        <v>1723</v>
      </c>
      <c r="D584" s="244" t="s">
        <v>2</v>
      </c>
      <c r="E584" s="290">
        <v>186054.86085271693</v>
      </c>
      <c r="G584" s="193"/>
    </row>
    <row r="585" spans="2:7" ht="15" customHeight="1" thickBot="1" x14ac:dyDescent="0.25">
      <c r="B585" s="242" t="s">
        <v>227</v>
      </c>
      <c r="C585" s="243" t="s">
        <v>1724</v>
      </c>
      <c r="D585" s="244" t="s">
        <v>2</v>
      </c>
      <c r="E585" s="290">
        <v>10398.628449221482</v>
      </c>
      <c r="G585" s="193"/>
    </row>
    <row r="586" spans="2:7" ht="15" customHeight="1" thickBot="1" x14ac:dyDescent="0.25">
      <c r="B586" s="242" t="s">
        <v>249</v>
      </c>
      <c r="C586" s="243" t="s">
        <v>1725</v>
      </c>
      <c r="D586" s="244" t="s">
        <v>2</v>
      </c>
      <c r="E586" s="290">
        <v>1146.0471409191823</v>
      </c>
      <c r="G586" s="193"/>
    </row>
    <row r="587" spans="2:7" ht="15" customHeight="1" thickBot="1" x14ac:dyDescent="0.25">
      <c r="B587" s="242" t="s">
        <v>222</v>
      </c>
      <c r="C587" s="243" t="s">
        <v>1726</v>
      </c>
      <c r="D587" s="244" t="s">
        <v>3</v>
      </c>
      <c r="E587" s="290">
        <v>264237.15275943035</v>
      </c>
      <c r="G587" s="193"/>
    </row>
    <row r="588" spans="2:7" ht="15" customHeight="1" thickBot="1" x14ac:dyDescent="0.25">
      <c r="B588" s="245" t="s">
        <v>221</v>
      </c>
      <c r="C588" s="246" t="s">
        <v>1727</v>
      </c>
      <c r="D588" s="244" t="s">
        <v>3</v>
      </c>
      <c r="E588" s="290">
        <v>505683.88121592323</v>
      </c>
      <c r="G588" s="193"/>
    </row>
    <row r="589" spans="2:7" ht="15" customHeight="1" thickBot="1" x14ac:dyDescent="0.25">
      <c r="B589" s="242" t="s">
        <v>220</v>
      </c>
      <c r="C589" s="243" t="s">
        <v>1728</v>
      </c>
      <c r="D589" s="244" t="s">
        <v>3</v>
      </c>
      <c r="E589" s="290">
        <v>2920540.8415473551</v>
      </c>
      <c r="G589" s="193"/>
    </row>
    <row r="590" spans="2:7" ht="15" customHeight="1" thickBot="1" x14ac:dyDescent="0.25">
      <c r="B590" s="242" t="s">
        <v>219</v>
      </c>
      <c r="C590" s="243" t="s">
        <v>1729</v>
      </c>
      <c r="D590" s="244" t="s">
        <v>3</v>
      </c>
      <c r="E590" s="290">
        <v>3685035.3559524002</v>
      </c>
      <c r="G590" s="193"/>
    </row>
    <row r="591" spans="2:7" ht="15" customHeight="1" thickBot="1" x14ac:dyDescent="0.25">
      <c r="B591" s="242" t="s">
        <v>218</v>
      </c>
      <c r="C591" s="243" t="s">
        <v>1730</v>
      </c>
      <c r="D591" s="244" t="s">
        <v>3</v>
      </c>
      <c r="E591" s="290">
        <v>4638.8023043375551</v>
      </c>
      <c r="G591" s="193"/>
    </row>
    <row r="592" spans="2:7" ht="15" customHeight="1" thickBot="1" x14ac:dyDescent="0.25">
      <c r="B592" s="245" t="s">
        <v>248</v>
      </c>
      <c r="C592" s="246" t="s">
        <v>1731</v>
      </c>
      <c r="D592" s="244" t="s">
        <v>2</v>
      </c>
      <c r="E592" s="290">
        <v>9192.3897353110333</v>
      </c>
      <c r="G592" s="193"/>
    </row>
    <row r="593" spans="2:7" ht="15" customHeight="1" thickBot="1" x14ac:dyDescent="0.25">
      <c r="B593" s="245" t="s">
        <v>226</v>
      </c>
      <c r="C593" s="246" t="s">
        <v>2035</v>
      </c>
      <c r="D593" s="244" t="s">
        <v>2</v>
      </c>
      <c r="E593" s="290">
        <v>21503.804408748547</v>
      </c>
      <c r="G593" s="193"/>
    </row>
    <row r="594" spans="2:7" ht="15" customHeight="1" thickBot="1" x14ac:dyDescent="0.25">
      <c r="B594" s="245" t="s">
        <v>448</v>
      </c>
      <c r="C594" s="249" t="s">
        <v>449</v>
      </c>
      <c r="D594" s="244" t="s">
        <v>2</v>
      </c>
      <c r="E594" s="290">
        <v>2078.7723567143403</v>
      </c>
      <c r="G594" s="193"/>
    </row>
    <row r="595" spans="2:7" ht="15" customHeight="1" thickBot="1" x14ac:dyDescent="0.25">
      <c r="B595" s="245" t="s">
        <v>446</v>
      </c>
      <c r="C595" s="249" t="s">
        <v>447</v>
      </c>
      <c r="D595" s="244" t="s">
        <v>2</v>
      </c>
      <c r="E595" s="290">
        <v>3190.5026160291218</v>
      </c>
      <c r="G595" s="193"/>
    </row>
    <row r="596" spans="2:7" ht="15" customHeight="1" thickBot="1" x14ac:dyDescent="0.25">
      <c r="B596" s="245" t="s">
        <v>444</v>
      </c>
      <c r="C596" s="249" t="s">
        <v>1186</v>
      </c>
      <c r="D596" s="244" t="s">
        <v>2</v>
      </c>
      <c r="E596" s="290">
        <v>1636.4548699138732</v>
      </c>
      <c r="G596" s="193"/>
    </row>
    <row r="597" spans="2:7" ht="15" customHeight="1" thickBot="1" x14ac:dyDescent="0.25">
      <c r="B597" s="245" t="s">
        <v>442</v>
      </c>
      <c r="C597" s="249" t="s">
        <v>443</v>
      </c>
      <c r="D597" s="244" t="s">
        <v>2</v>
      </c>
      <c r="E597" s="290">
        <v>2171.6084608680162</v>
      </c>
      <c r="G597" s="193"/>
    </row>
    <row r="598" spans="2:7" ht="15" customHeight="1" thickBot="1" x14ac:dyDescent="0.25">
      <c r="B598" s="245" t="s">
        <v>440</v>
      </c>
      <c r="C598" s="249" t="s">
        <v>441</v>
      </c>
      <c r="D598" s="244" t="s">
        <v>2</v>
      </c>
      <c r="E598" s="290">
        <v>1527.7551789834006</v>
      </c>
      <c r="G598" s="193"/>
    </row>
    <row r="599" spans="2:7" ht="15" customHeight="1" thickBot="1" x14ac:dyDescent="0.25">
      <c r="B599" s="245" t="s">
        <v>438</v>
      </c>
      <c r="C599" s="249" t="s">
        <v>1187</v>
      </c>
      <c r="D599" s="244" t="s">
        <v>2</v>
      </c>
      <c r="E599" s="290">
        <v>342.83737855161394</v>
      </c>
      <c r="G599" s="193"/>
    </row>
    <row r="600" spans="2:7" ht="15" customHeight="1" thickBot="1" x14ac:dyDescent="0.25">
      <c r="B600" s="245" t="s">
        <v>436</v>
      </c>
      <c r="C600" s="249" t="s">
        <v>1188</v>
      </c>
      <c r="D600" s="244" t="s">
        <v>2</v>
      </c>
      <c r="E600" s="290">
        <v>528.53829731218605</v>
      </c>
      <c r="G600" s="193"/>
    </row>
    <row r="601" spans="2:7" ht="15" customHeight="1" thickBot="1" x14ac:dyDescent="0.25">
      <c r="B601" s="245" t="s">
        <v>434</v>
      </c>
      <c r="C601" s="249" t="s">
        <v>1189</v>
      </c>
      <c r="D601" s="244" t="s">
        <v>2</v>
      </c>
      <c r="E601" s="290">
        <v>910.38646270333288</v>
      </c>
      <c r="G601" s="193"/>
    </row>
    <row r="602" spans="2:7" ht="15" customHeight="1" thickBot="1" x14ac:dyDescent="0.25">
      <c r="B602" s="245" t="s">
        <v>432</v>
      </c>
      <c r="C602" s="249" t="s">
        <v>1190</v>
      </c>
      <c r="D602" s="244" t="s">
        <v>2</v>
      </c>
      <c r="E602" s="290">
        <v>1207.4257212227333</v>
      </c>
      <c r="G602" s="193"/>
    </row>
    <row r="603" spans="2:7" ht="15" customHeight="1" thickBot="1" x14ac:dyDescent="0.25">
      <c r="B603" s="245" t="s">
        <v>1191</v>
      </c>
      <c r="C603" s="249" t="s">
        <v>1192</v>
      </c>
      <c r="D603" s="244" t="s">
        <v>2</v>
      </c>
      <c r="E603" s="290">
        <v>15510.523935868619</v>
      </c>
      <c r="G603" s="193"/>
    </row>
    <row r="604" spans="2:7" ht="15" customHeight="1" thickBot="1" x14ac:dyDescent="0.25">
      <c r="B604" s="245" t="s">
        <v>430</v>
      </c>
      <c r="C604" s="249" t="s">
        <v>1193</v>
      </c>
      <c r="D604" s="244" t="s">
        <v>2</v>
      </c>
      <c r="E604" s="290">
        <v>296.63931643620282</v>
      </c>
      <c r="G604" s="193"/>
    </row>
    <row r="605" spans="2:7" ht="15" customHeight="1" thickBot="1" x14ac:dyDescent="0.25">
      <c r="B605" s="245" t="s">
        <v>428</v>
      </c>
      <c r="C605" s="249" t="s">
        <v>1194</v>
      </c>
      <c r="D605" s="244" t="s">
        <v>2</v>
      </c>
      <c r="E605" s="290">
        <v>400.94534809449817</v>
      </c>
      <c r="G605" s="193"/>
    </row>
    <row r="606" spans="2:7" ht="15" customHeight="1" thickBot="1" x14ac:dyDescent="0.25">
      <c r="B606" s="245" t="s">
        <v>426</v>
      </c>
      <c r="C606" s="249" t="s">
        <v>1195</v>
      </c>
      <c r="D606" s="244" t="s">
        <v>2</v>
      </c>
      <c r="E606" s="290">
        <v>7388.9313138585012</v>
      </c>
      <c r="G606" s="193"/>
    </row>
    <row r="607" spans="2:7" ht="15" customHeight="1" thickBot="1" x14ac:dyDescent="0.25">
      <c r="B607" s="245" t="s">
        <v>424</v>
      </c>
      <c r="C607" s="249" t="s">
        <v>1196</v>
      </c>
      <c r="D607" s="244" t="s">
        <v>2</v>
      </c>
      <c r="E607" s="290">
        <v>1402.7037508784815</v>
      </c>
      <c r="G607" s="193"/>
    </row>
    <row r="608" spans="2:7" ht="15" customHeight="1" thickBot="1" x14ac:dyDescent="0.25">
      <c r="B608" s="245" t="s">
        <v>422</v>
      </c>
      <c r="C608" s="249" t="s">
        <v>1197</v>
      </c>
      <c r="D608" s="244" t="s">
        <v>2</v>
      </c>
      <c r="E608" s="290">
        <v>2238.2468402306772</v>
      </c>
      <c r="G608" s="193"/>
    </row>
    <row r="609" spans="2:7" ht="15" customHeight="1" thickBot="1" x14ac:dyDescent="0.25">
      <c r="B609" s="245" t="s">
        <v>420</v>
      </c>
      <c r="C609" s="249" t="s">
        <v>1198</v>
      </c>
      <c r="D609" s="244" t="s">
        <v>2</v>
      </c>
      <c r="E609" s="290">
        <v>2497.6295950019644</v>
      </c>
      <c r="G609" s="193"/>
    </row>
    <row r="610" spans="2:7" ht="15" customHeight="1" thickBot="1" x14ac:dyDescent="0.25">
      <c r="B610" s="245" t="s">
        <v>418</v>
      </c>
      <c r="C610" s="249" t="s">
        <v>1199</v>
      </c>
      <c r="D610" s="244" t="s">
        <v>2</v>
      </c>
      <c r="E610" s="290">
        <v>668.9768498618572</v>
      </c>
      <c r="G610" s="193"/>
    </row>
    <row r="611" spans="2:7" ht="15" customHeight="1" thickBot="1" x14ac:dyDescent="0.25">
      <c r="B611" s="245" t="s">
        <v>416</v>
      </c>
      <c r="C611" s="249" t="s">
        <v>1200</v>
      </c>
      <c r="D611" s="244" t="s">
        <v>2</v>
      </c>
      <c r="E611" s="290">
        <v>1024.2682845351176</v>
      </c>
      <c r="G611" s="193"/>
    </row>
    <row r="612" spans="2:7" ht="15" customHeight="1" thickBot="1" x14ac:dyDescent="0.25">
      <c r="B612" s="245" t="s">
        <v>414</v>
      </c>
      <c r="C612" s="249" t="s">
        <v>415</v>
      </c>
      <c r="D612" s="244" t="s">
        <v>2</v>
      </c>
      <c r="E612" s="290">
        <v>7658.7555441649201</v>
      </c>
      <c r="G612" s="193"/>
    </row>
    <row r="613" spans="2:7" ht="15" customHeight="1" thickBot="1" x14ac:dyDescent="0.25">
      <c r="B613" s="245" t="s">
        <v>412</v>
      </c>
      <c r="C613" s="249" t="s">
        <v>413</v>
      </c>
      <c r="D613" s="244" t="s">
        <v>2</v>
      </c>
      <c r="E613" s="290">
        <v>9802.3882588437264</v>
      </c>
      <c r="G613" s="193"/>
    </row>
    <row r="614" spans="2:7" ht="15" customHeight="1" thickBot="1" x14ac:dyDescent="0.25">
      <c r="B614" s="245" t="s">
        <v>410</v>
      </c>
      <c r="C614" s="249" t="s">
        <v>411</v>
      </c>
      <c r="D614" s="244" t="s">
        <v>2</v>
      </c>
      <c r="E614" s="290">
        <v>16703.18481505302</v>
      </c>
      <c r="G614" s="193"/>
    </row>
    <row r="615" spans="2:7" ht="15" customHeight="1" thickBot="1" x14ac:dyDescent="0.25">
      <c r="B615" s="245" t="s">
        <v>408</v>
      </c>
      <c r="C615" s="249" t="s">
        <v>1201</v>
      </c>
      <c r="D615" s="244" t="s">
        <v>2</v>
      </c>
      <c r="E615" s="290">
        <v>5223.8331773901655</v>
      </c>
      <c r="G615" s="193"/>
    </row>
    <row r="616" spans="2:7" ht="15" customHeight="1" thickBot="1" x14ac:dyDescent="0.25">
      <c r="B616" s="242" t="s">
        <v>407</v>
      </c>
      <c r="C616" s="243" t="s">
        <v>1732</v>
      </c>
      <c r="D616" s="244" t="s">
        <v>2</v>
      </c>
      <c r="E616" s="290">
        <v>10387.240962540116</v>
      </c>
      <c r="G616" s="193"/>
    </row>
    <row r="617" spans="2:7" ht="15" customHeight="1" thickBot="1" x14ac:dyDescent="0.25">
      <c r="B617" s="242" t="s">
        <v>247</v>
      </c>
      <c r="C617" s="243" t="s">
        <v>1733</v>
      </c>
      <c r="D617" s="244" t="s">
        <v>2</v>
      </c>
      <c r="E617" s="290">
        <v>10971.140233478798</v>
      </c>
      <c r="G617" s="193"/>
    </row>
    <row r="618" spans="2:7" ht="15" customHeight="1" thickBot="1" x14ac:dyDescent="0.25">
      <c r="B618" s="245" t="s">
        <v>401</v>
      </c>
      <c r="C618" s="246" t="s">
        <v>1734</v>
      </c>
      <c r="D618" s="244" t="s">
        <v>4</v>
      </c>
      <c r="E618" s="290">
        <v>545771.00806005776</v>
      </c>
      <c r="G618" s="193"/>
    </row>
    <row r="619" spans="2:7" ht="15" customHeight="1" thickBot="1" x14ac:dyDescent="0.25">
      <c r="B619" s="250" t="s">
        <v>280</v>
      </c>
      <c r="C619" s="251" t="s">
        <v>1735</v>
      </c>
      <c r="D619" s="244" t="s">
        <v>4</v>
      </c>
      <c r="E619" s="290">
        <v>649262.68110122217</v>
      </c>
      <c r="G619" s="193"/>
    </row>
    <row r="620" spans="2:7" ht="15" customHeight="1" thickBot="1" x14ac:dyDescent="0.25">
      <c r="B620" s="245" t="s">
        <v>203</v>
      </c>
      <c r="C620" s="246" t="s">
        <v>1736</v>
      </c>
      <c r="D620" s="244" t="s">
        <v>3</v>
      </c>
      <c r="E620" s="290">
        <v>8851.9750009586369</v>
      </c>
      <c r="G620" s="193"/>
    </row>
    <row r="621" spans="2:7" ht="15" customHeight="1" thickBot="1" x14ac:dyDescent="0.25">
      <c r="B621" s="245" t="s">
        <v>202</v>
      </c>
      <c r="C621" s="246" t="s">
        <v>1737</v>
      </c>
      <c r="D621" s="244" t="s">
        <v>3</v>
      </c>
      <c r="E621" s="290">
        <v>16579.938762158927</v>
      </c>
      <c r="G621" s="193"/>
    </row>
    <row r="622" spans="2:7" ht="15" customHeight="1" thickBot="1" x14ac:dyDescent="0.25">
      <c r="B622" s="245" t="s">
        <v>208</v>
      </c>
      <c r="C622" s="246" t="s">
        <v>1738</v>
      </c>
      <c r="D622" s="244" t="s">
        <v>3</v>
      </c>
      <c r="E622" s="290">
        <v>5067.1578094908054</v>
      </c>
      <c r="G622" s="193"/>
    </row>
    <row r="623" spans="2:7" ht="15" customHeight="1" thickBot="1" x14ac:dyDescent="0.25">
      <c r="B623" s="242" t="s">
        <v>196</v>
      </c>
      <c r="C623" s="243" t="s">
        <v>1739</v>
      </c>
      <c r="D623" s="244" t="s">
        <v>4</v>
      </c>
      <c r="E623" s="290">
        <v>5042.1832173734665</v>
      </c>
      <c r="G623" s="193"/>
    </row>
    <row r="624" spans="2:7" ht="15" customHeight="1" thickBot="1" x14ac:dyDescent="0.25">
      <c r="B624" s="242" t="s">
        <v>195</v>
      </c>
      <c r="C624" s="243" t="s">
        <v>1740</v>
      </c>
      <c r="D624" s="244" t="s">
        <v>4</v>
      </c>
      <c r="E624" s="290">
        <v>4095.9200901135728</v>
      </c>
      <c r="G624" s="193"/>
    </row>
    <row r="625" spans="2:7" ht="15" customHeight="1" thickBot="1" x14ac:dyDescent="0.25">
      <c r="B625" s="245" t="s">
        <v>207</v>
      </c>
      <c r="C625" s="246" t="s">
        <v>1741</v>
      </c>
      <c r="D625" s="244" t="s">
        <v>3</v>
      </c>
      <c r="E625" s="290">
        <v>5399.6899680232418</v>
      </c>
      <c r="G625" s="193"/>
    </row>
    <row r="626" spans="2:7" ht="15" customHeight="1" thickBot="1" x14ac:dyDescent="0.25">
      <c r="B626" s="245" t="s">
        <v>205</v>
      </c>
      <c r="C626" s="246" t="s">
        <v>1742</v>
      </c>
      <c r="D626" s="244" t="s">
        <v>3</v>
      </c>
      <c r="E626" s="290">
        <v>6712.2503295203578</v>
      </c>
      <c r="G626" s="193"/>
    </row>
    <row r="627" spans="2:7" ht="15" customHeight="1" thickBot="1" x14ac:dyDescent="0.25">
      <c r="B627" s="245" t="s">
        <v>199</v>
      </c>
      <c r="C627" s="246" t="s">
        <v>1743</v>
      </c>
      <c r="D627" s="244" t="s">
        <v>2</v>
      </c>
      <c r="E627" s="290">
        <v>1101.8027123513345</v>
      </c>
      <c r="G627" s="193"/>
    </row>
    <row r="628" spans="2:7" ht="15" customHeight="1" thickBot="1" x14ac:dyDescent="0.25">
      <c r="B628" s="245" t="s">
        <v>198</v>
      </c>
      <c r="C628" s="246" t="s">
        <v>1744</v>
      </c>
      <c r="D628" s="244" t="s">
        <v>2</v>
      </c>
      <c r="E628" s="290">
        <v>2845.5736547234815</v>
      </c>
      <c r="G628" s="193"/>
    </row>
    <row r="629" spans="2:7" ht="15" customHeight="1" thickBot="1" x14ac:dyDescent="0.25">
      <c r="B629" s="245" t="s">
        <v>188</v>
      </c>
      <c r="C629" s="246" t="s">
        <v>1745</v>
      </c>
      <c r="D629" s="244" t="s">
        <v>3</v>
      </c>
      <c r="E629" s="290">
        <v>36403.997350701473</v>
      </c>
      <c r="G629" s="193"/>
    </row>
    <row r="630" spans="2:7" ht="15" customHeight="1" thickBot="1" x14ac:dyDescent="0.25">
      <c r="B630" s="245" t="s">
        <v>192</v>
      </c>
      <c r="C630" s="246" t="s">
        <v>1746</v>
      </c>
      <c r="D630" s="244" t="s">
        <v>3</v>
      </c>
      <c r="E630" s="290">
        <v>59269.674971246248</v>
      </c>
      <c r="G630" s="193"/>
    </row>
    <row r="631" spans="2:7" ht="15" customHeight="1" thickBot="1" x14ac:dyDescent="0.25">
      <c r="B631" s="245" t="s">
        <v>187</v>
      </c>
      <c r="C631" s="246" t="s">
        <v>1747</v>
      </c>
      <c r="D631" s="244" t="s">
        <v>3</v>
      </c>
      <c r="E631" s="290">
        <v>30561.885129233378</v>
      </c>
      <c r="G631" s="193"/>
    </row>
    <row r="632" spans="2:7" ht="15" customHeight="1" thickBot="1" x14ac:dyDescent="0.25">
      <c r="B632" s="245" t="s">
        <v>190</v>
      </c>
      <c r="C632" s="246" t="s">
        <v>1748</v>
      </c>
      <c r="D632" s="244" t="s">
        <v>3</v>
      </c>
      <c r="E632" s="290">
        <v>19941.361161456407</v>
      </c>
      <c r="G632" s="193"/>
    </row>
    <row r="633" spans="2:7" ht="15" customHeight="1" thickBot="1" x14ac:dyDescent="0.25">
      <c r="B633" s="242" t="s">
        <v>186</v>
      </c>
      <c r="C633" s="243" t="s">
        <v>1749</v>
      </c>
      <c r="D633" s="244" t="s">
        <v>3</v>
      </c>
      <c r="E633" s="290">
        <v>63057.951930599884</v>
      </c>
      <c r="G633" s="193"/>
    </row>
    <row r="634" spans="2:7" ht="15" customHeight="1" thickBot="1" x14ac:dyDescent="0.25">
      <c r="B634" s="242" t="s">
        <v>185</v>
      </c>
      <c r="C634" s="243" t="s">
        <v>1750</v>
      </c>
      <c r="D634" s="244" t="s">
        <v>3</v>
      </c>
      <c r="E634" s="290">
        <v>63541.510542824988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290">
        <v>161874.77629122048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v>21902801177.910858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scale="98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939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39519.521787019265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VLOOKUP($B9,IN_03_26!$B:$E,4,)</f>
        <v>333.59126161220934</v>
      </c>
      <c r="G9" s="13">
        <f>F9*E9</f>
        <v>2321.7951808209768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VLOOKUP($B10,IN_03_26!$B:$E,4,)</f>
        <v>694.98498880102773</v>
      </c>
      <c r="G10" s="13">
        <f>F10*E10</f>
        <v>2870.2880037482446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VLOOKUP($B11,IN_03_26!$B:$E,4,)</f>
        <v>312093.74016716739</v>
      </c>
      <c r="G11" s="13">
        <f>F11*E11</f>
        <v>17165.155709194205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VLOOKUP($B12,IN_03_26!$B:$E,4,)</f>
        <v>19116.520819237598</v>
      </c>
      <c r="G12" s="13">
        <f>F12*E12</f>
        <v>898.47647850416706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VLOOKUP($B14,IN_03_26!$B:$E,4,)</f>
        <v>9301.5141163636363</v>
      </c>
      <c r="G14" s="13">
        <f>F14*E14</f>
        <v>15905.589138981817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VLOOKUP($B16,IN_03_26!$B:$E,4,)</f>
        <v>210716.04457050413</v>
      </c>
      <c r="G16" s="17">
        <f>F16*E16</f>
        <v>358.217275769857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281934.39534621697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VLOOKUP($B22,IN_03_26!$B:$E,4,)</f>
        <v>333.59126161220934</v>
      </c>
      <c r="G22" s="13">
        <f>F22*E22</f>
        <v>19214.85666886326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VLOOKUP($B23,IN_03_26!$B:$E,4,)</f>
        <v>694.98498880102773</v>
      </c>
      <c r="G23" s="13">
        <f>F23*E23</f>
        <v>23768.486616995149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VLOOKUP($B24,IN_03_26!$B:$E,4,)</f>
        <v>312093.74016716739</v>
      </c>
      <c r="G24" s="13">
        <f>F24*E24</f>
        <v>124837.49606686697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VLOOKUP($B25,IN_03_26!$B:$E,4,)</f>
        <v>19116.520819237598</v>
      </c>
      <c r="G25" s="13">
        <f>F25*E25</f>
        <v>7359.8605154064753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VLOOKUP($B27,IN_03_26!$B:$E,4,)</f>
        <v>9301.5141163636363</v>
      </c>
      <c r="G27" s="13">
        <f>F27*E27</f>
        <v>106037.26092654545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VLOOKUP($B29,IN_03_26!$B:$E,4,)</f>
        <v>210716.04457050413</v>
      </c>
      <c r="G29" s="17">
        <f>F29*E29</f>
        <v>716.43455153971399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305897.2194164762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VLOOKUP($B35,IN_03_26!$B:$E,4,)</f>
        <v>333.59126161220934</v>
      </c>
      <c r="G35" s="13">
        <f>F35*E35</f>
        <v>19214.85666886326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VLOOKUP($B36,IN_03_26!$B:$E,4,)</f>
        <v>694.98498880102773</v>
      </c>
      <c r="G36" s="13">
        <f>F36*E36</f>
        <v>26895.919066599774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VLOOKUP($B37,IN_03_26!$B:$E,4,)</f>
        <v>312093.74016716739</v>
      </c>
      <c r="G37" s="13">
        <f>F37*E37</f>
        <v>124837.49606686697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VLOOKUP($B38,IN_03_26!$B:$E,4,)</f>
        <v>19116.520819237598</v>
      </c>
      <c r="G38" s="13">
        <f>F38*E38</f>
        <v>7359.8605154064753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VLOOKUP($B40,IN_03_26!$B:$E,4,)</f>
        <v>9301.5141163636363</v>
      </c>
      <c r="G40" s="13">
        <f>F40*E40</f>
        <v>126872.65254720001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VLOOKUP($B42,IN_03_26!$B:$E,4,)</f>
        <v>210716.04457050413</v>
      </c>
      <c r="G42" s="17">
        <f>F42*E42</f>
        <v>716.43455153971399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25301.153539326555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VLOOKUP($B48,IN_03_26!$B:$E,4,)</f>
        <v>4786.7602774891766</v>
      </c>
      <c r="G48" s="13">
        <f>F48*E48</f>
        <v>1436.0280832467529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VLOOKUP($B49,IN_03_26!$B:$E,4,)</f>
        <v>333.59126161220934</v>
      </c>
      <c r="G49" s="13">
        <f>F49*E49</f>
        <v>693.86982415339548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VLOOKUP($B50,IN_03_26!$B:$E,4,)</f>
        <v>694.98498880102773</v>
      </c>
      <c r="G50" s="13">
        <f>F50*E50</f>
        <v>1605.4153241303741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VLOOKUP($B51,IN_03_26!$B:$E,4,)</f>
        <v>639.70258615149623</v>
      </c>
      <c r="G51" s="13">
        <f>F51*E51</f>
        <v>10874.943964575436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VLOOKUP($B52,IN_03_26!$B:$E,4,)</f>
        <v>19116.520819237598</v>
      </c>
      <c r="G52" s="13">
        <f>F52*E52</f>
        <v>248.51477065008876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VLOOKUP($B54,IN_03_26!$B:$E,4,)</f>
        <v>9301.5141163636363</v>
      </c>
      <c r="G54" s="13">
        <f>F54*E54</f>
        <v>10231.665528000001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VLOOKUP($B56,IN_03_26!$B:$E,4,)</f>
        <v>210716.04457050413</v>
      </c>
      <c r="G56" s="17">
        <f>F56*E56</f>
        <v>210.71604457050415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30511.322791399572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VLOOKUP($B62,IN_03_26!$B:$E,4,)</f>
        <v>333.59126161220934</v>
      </c>
      <c r="G62" s="13">
        <f>F62*E62</f>
        <v>964.07874605928498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VLOOKUP($B63,IN_03_26!$B:$E,4,)</f>
        <v>694.98498880102773</v>
      </c>
      <c r="G63" s="13">
        <f>F63*E63</f>
        <v>2293.4504630433912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VLOOKUP($B64,IN_03_26!$B:$E,4,)</f>
        <v>824.55656251674793</v>
      </c>
      <c r="G64" s="13">
        <f>F64*E64</f>
        <v>14017.461562784714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VLOOKUP($B65,IN_03_26!$B:$E,4,)</f>
        <v>19116.520819237598</v>
      </c>
      <c r="G65" s="13">
        <f>F65*E65</f>
        <v>363.21389556551435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VLOOKUP($B67,IN_03_26!$B:$E,4,)</f>
        <v>9301.5141163636363</v>
      </c>
      <c r="G67" s="13">
        <f>F67*E67</f>
        <v>12557.04405709091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VLOOKUP($B69,IN_03_26!$B:$E,4,)</f>
        <v>210716.04457050413</v>
      </c>
      <c r="G69" s="17">
        <f>F69*E69</f>
        <v>316.0740668557562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37905.141204773725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VLOOKUP($B75,IN_03_26!$B:$E,4,)</f>
        <v>333.59126161220934</v>
      </c>
      <c r="G75" s="13">
        <f>F75*E75</f>
        <v>1401.0832987712793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VLOOKUP($B76,IN_03_26!$B:$E,4,)</f>
        <v>694.98498880102773</v>
      </c>
      <c r="G76" s="13">
        <f>F76*E76</f>
        <v>1667.9639731224665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VLOOKUP($B77,IN_03_26!$B:$E,4,)</f>
        <v>1173.3085062984765</v>
      </c>
      <c r="G77" s="13">
        <f>F77*E77</f>
        <v>19946.244607074099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VLOOKUP($B78,IN_03_26!$B:$E,4,)</f>
        <v>19116.520819237598</v>
      </c>
      <c r="G78" s="13">
        <f>F78*E78</f>
        <v>516.14606211941509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VLOOKUP($B80,IN_03_26!$B:$E,4,)</f>
        <v>9301.5141163636363</v>
      </c>
      <c r="G80" s="13">
        <f>F80*E80</f>
        <v>13952.271174545454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VLOOKUP($B82,IN_03_26!$B:$E,4,)</f>
        <v>210716.04457050413</v>
      </c>
      <c r="G82" s="17">
        <f>F82*E82</f>
        <v>421.4320891410083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36513.599629468496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VLOOKUP($B88,IN_03_26!$B:$E,4,)</f>
        <v>333.59126161220934</v>
      </c>
      <c r="G88" s="13">
        <f>F88*E88</f>
        <v>1401.0832987712793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VLOOKUP($B89,IN_03_26!$B:$E,4,)</f>
        <v>694.98498880102773</v>
      </c>
      <c r="G89" s="13">
        <f>F89*E89</f>
        <v>1667.9639731224665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VLOOKUP($B90,IN_03_26!$B:$E,4,)</f>
        <v>1546.2252526474058</v>
      </c>
      <c r="G90" s="13">
        <f>F90*E90</f>
        <v>18554.70303176887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VLOOKUP($B91,IN_03_26!$B:$E,4,)</f>
        <v>19116.520819237598</v>
      </c>
      <c r="G91" s="13">
        <f>F91*E91</f>
        <v>516.14606211941509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VLOOKUP($B93,IN_03_26!$B:$E,4,)</f>
        <v>9301.5141163636363</v>
      </c>
      <c r="G93" s="13">
        <f>F93*E93</f>
        <v>13952.271174545454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VLOOKUP($B95,IN_03_26!$B:$E,4,)</f>
        <v>210716.04457050413</v>
      </c>
      <c r="G95" s="17">
        <f>F95*E95</f>
        <v>421.4320891410083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49384.619445357559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VLOOKUP($B101,IN_03_26!$B:$E,4,)</f>
        <v>333.59126161220934</v>
      </c>
      <c r="G101" s="13">
        <f>F101*E101</f>
        <v>672.18639214860184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VLOOKUP($B102,IN_03_26!$B:$E,4,)</f>
        <v>694.98498880102773</v>
      </c>
      <c r="G102" s="13">
        <f>F102*E102</f>
        <v>1610.9752040407823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VLOOKUP($B103,IN_03_26!$B:$E,4,)</f>
        <v>2151.7628674268449</v>
      </c>
      <c r="G103" s="13">
        <f>F103*E103</f>
        <v>27972.917276548982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VLOOKUP($B104,IN_03_26!$B:$E,4,)</f>
        <v>19116.520819237598</v>
      </c>
      <c r="G104" s="13">
        <f>F104*E104</f>
        <v>248.51477065008876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VLOOKUP($B106,IN_03_26!$B:$E,4,)</f>
        <v>9301.5141163636363</v>
      </c>
      <c r="G106" s="13">
        <f>F106*E106</f>
        <v>13022.119762909089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VLOOKUP($B108,IN_03_26!$B:$E,4,)</f>
        <v>210716.04457050413</v>
      </c>
      <c r="G108" s="17">
        <f>F108*E108</f>
        <v>5857.9060390600143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349278.31253010069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VLOOKUP($B114,IN_03_26!$B:$E,4,)</f>
        <v>333.59126161220934</v>
      </c>
      <c r="G114" s="13">
        <f>F114*E114</f>
        <v>19214.85666886326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VLOOKUP($B115,IN_03_26!$B:$E,4,)</f>
        <v>694.98498880102773</v>
      </c>
      <c r="G115" s="13">
        <f>F115*E115</f>
        <v>41143.11133702084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VLOOKUP($B116,IN_03_26!$B:$E,4,)</f>
        <v>4786.7602774891766</v>
      </c>
      <c r="G116" s="13">
        <f>F116*E116</f>
        <v>10530.87261047619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VLOOKUP($B117,IN_03_26!$B:$E,4,)</f>
        <v>312093.74016716739</v>
      </c>
      <c r="G117" s="13">
        <f>F117*E117</f>
        <v>124837.49606686697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VLOOKUP($B118,IN_03_26!$B:$E,4,)</f>
        <v>19116.520819237598</v>
      </c>
      <c r="G118" s="13">
        <f>F118*E118</f>
        <v>7359.8605154064753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VLOOKUP($B120,IN_03_26!$B:$E,4,)</f>
        <v>9301.5141163636363</v>
      </c>
      <c r="G120" s="13">
        <f>F120*E120</f>
        <v>145475.68077992726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VLOOKUP($B122,IN_03_26!$B:$E,4,)</f>
        <v>210716.04457050413</v>
      </c>
      <c r="G122" s="17">
        <f>F122*E122</f>
        <v>716.43455153971399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357757.98411104653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VLOOKUP($B128,IN_03_26!$B:$E,4,)</f>
        <v>11378.139808739892</v>
      </c>
      <c r="G128" s="13">
        <f t="shared" ref="G128:G134" si="0">F128*E128</f>
        <v>6417.2708521292989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VLOOKUP($B129,IN_03_26!$B:$E,4,)</f>
        <v>52882.069969653741</v>
      </c>
      <c r="G129" s="13">
        <f t="shared" si="0"/>
        <v>2062.4007288164958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VLOOKUP($B130,IN_03_26!$B:$E,4,)</f>
        <v>333.59126161220934</v>
      </c>
      <c r="G130" s="13">
        <f t="shared" si="0"/>
        <v>19214.85666886326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VLOOKUP($B131,IN_03_26!$B:$E,4,)</f>
        <v>694.98498880102773</v>
      </c>
      <c r="G131" s="13">
        <f t="shared" si="0"/>
        <v>41143.11133702084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VLOOKUP($B132,IN_03_26!$B:$E,4,)</f>
        <v>4786.7602774891766</v>
      </c>
      <c r="G132" s="13">
        <f t="shared" si="0"/>
        <v>10530.87261047619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VLOOKUP($B133,IN_03_26!$B:$E,4,)</f>
        <v>312093.74016716739</v>
      </c>
      <c r="G133" s="13">
        <f t="shared" si="0"/>
        <v>124837.49606686697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VLOOKUP($B134,IN_03_26!$B:$E,4,)</f>
        <v>19116.520819237598</v>
      </c>
      <c r="G134" s="13">
        <f t="shared" si="0"/>
        <v>7359.8605154064753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VLOOKUP($B136,IN_03_26!$B:$E,4,)</f>
        <v>9301.5141163636363</v>
      </c>
      <c r="G136" s="13">
        <f>F136*E136</f>
        <v>145475.68077992726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VLOOKUP($B138,IN_03_26!$B:$E,4,)</f>
        <v>210716.04457050413</v>
      </c>
      <c r="G138" s="17">
        <f>F138*E138</f>
        <v>716.43455153971399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959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15032.89435631862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VLOOKUP($B9,IN_03_26!$B:$E,4,)</f>
        <v>694.98498880102773</v>
      </c>
      <c r="G9" s="13">
        <f>F9*E9</f>
        <v>6949.849888010277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VLOOKUP($B10,IN_03_26!$B:$E,4,)</f>
        <v>312.52055092868505</v>
      </c>
      <c r="G10" s="13">
        <f>F10*E10</f>
        <v>328.14657847511933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VLOOKUP($B11,IN_03_26!$B:$E,4,)</f>
        <v>1896.9130432960142</v>
      </c>
      <c r="G11" s="13">
        <f>F11*E11</f>
        <v>474.22826082400354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VLOOKUP($B12,IN_03_26!$B:$E,4,)</f>
        <v>19116.520819237598</v>
      </c>
      <c r="G12" s="13">
        <f>F12*E12</f>
        <v>382.33041638475197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VLOOKUP($B13,IN_03_26!$B:$E,4,)</f>
        <v>3469.5946083330159</v>
      </c>
      <c r="G13" s="13">
        <f>F13*E13</f>
        <v>867.39865208325398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VLOOKUP($B15,IN_03_26!$B:$E,4,)</f>
        <v>9301.5141163636363</v>
      </c>
      <c r="G15" s="13">
        <f>F15*E15</f>
        <v>5301.8630463272721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VLOOKUP($B17,IN_03_26!$B:$E,4,)</f>
        <v>210716.04457050413</v>
      </c>
      <c r="G17" s="17">
        <f>F17*E17</f>
        <v>729.07751421394426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962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27250.535028236314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VLOOKUP($B9,IN_03_26!$B:$E,4,)</f>
        <v>333.59126161220934</v>
      </c>
      <c r="G9" s="13">
        <f>F9*E9</f>
        <v>1034.132910997849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VLOOKUP($B10,IN_03_26!$B:$E,4,)</f>
        <v>694.98498880102773</v>
      </c>
      <c r="G10" s="13">
        <f>F10*E10</f>
        <v>3370.6771956849843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VLOOKUP($B11,IN_03_26!$B:$E,4,)</f>
        <v>1896.9130432960142</v>
      </c>
      <c r="G11" s="13">
        <f>F11*E11</f>
        <v>246.59869562848186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VLOOKUP($B12,IN_03_26!$B:$E,4,)</f>
        <v>19116.520819237598</v>
      </c>
      <c r="G12" s="13">
        <f>F12*E12</f>
        <v>573.49562457712796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VLOOKUP($B14,IN_03_26!$B:$E,4,)</f>
        <v>9301.5141163636363</v>
      </c>
      <c r="G14" s="13">
        <f>F14*E14</f>
        <v>21393.482467636361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VLOOKUP($B16,IN_03_26!$B:$E,4,)</f>
        <v>210716.04457050413</v>
      </c>
      <c r="G16" s="17">
        <f>F16*E16</f>
        <v>632.1481337115124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14678.630333664938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VLOOKUP($B22,IN_03_26!$B:$E,4,)</f>
        <v>333.59126161220934</v>
      </c>
      <c r="G22" s="13">
        <f>F22*E22</f>
        <v>1034.132910997849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VLOOKUP($B23,IN_03_26!$B:$E,4,)</f>
        <v>694.98498880102773</v>
      </c>
      <c r="G23" s="13">
        <f>F23*E23</f>
        <v>1181.4744809617471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VLOOKUP($B24,IN_03_26!$B:$E,4,)</f>
        <v>19116.520819237598</v>
      </c>
      <c r="G24" s="13">
        <f>F24*E24</f>
        <v>477.91302048093996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VLOOKUP($B26,IN_03_26!$B:$E,4,)</f>
        <v>9301.5141163636363</v>
      </c>
      <c r="G26" s="13">
        <f>F26*E26</f>
        <v>11626.892645454545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VLOOKUP($B28,IN_03_26!$B:$E,4,)</f>
        <v>210716.04457050413</v>
      </c>
      <c r="G28" s="17">
        <f>F28*E28</f>
        <v>358.217275769857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15094.526331558342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VLOOKUP($B34,IN_03_26!$B:$E,4,)</f>
        <v>333.59126161220934</v>
      </c>
      <c r="G34" s="13">
        <f>F34*E34</f>
        <v>800.61902786930239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VLOOKUP($B35,IN_03_26!$B:$E,4,)</f>
        <v>694.98498880102773</v>
      </c>
      <c r="G35" s="13">
        <f>F35*E35</f>
        <v>3057.9339507245222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VLOOKUP($B36,IN_03_26!$B:$E,4,)</f>
        <v>1896.9130432960142</v>
      </c>
      <c r="G36" s="13">
        <f>F36*E36</f>
        <v>246.59869562848186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VLOOKUP($B37,IN_03_26!$B:$E,4,)</f>
        <v>19116.520819237598</v>
      </c>
      <c r="G37" s="13">
        <f>F37*E37</f>
        <v>420.5634580232271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VLOOKUP($B39,IN_03_26!$B:$E,4,)</f>
        <v>9301.5141163636363</v>
      </c>
      <c r="G39" s="13">
        <f>F39*E39</f>
        <v>10231.665528000001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VLOOKUP($B41,IN_03_26!$B:$E,4,)</f>
        <v>210716.04457050413</v>
      </c>
      <c r="G41" s="17">
        <f>F41*E41</f>
        <v>337.14567131280666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37136.880308553489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VLOOKUP($B47,IN_03_26!$B:$E,4,)</f>
        <v>333.59126161220934</v>
      </c>
      <c r="G47" s="13">
        <f>F47*E47</f>
        <v>366.95038777343029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VLOOKUP($B48,IN_03_26!$B:$E,4,)</f>
        <v>694.98498880102773</v>
      </c>
      <c r="G48" s="13">
        <f>F48*E48</f>
        <v>2779.9399552041109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VLOOKUP($B49,IN_03_26!$B:$E,4,)</f>
        <v>19116.520819237598</v>
      </c>
      <c r="G49" s="13">
        <f>F49*E49</f>
        <v>114.69912491542559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VLOOKUP($B50,IN_03_26!$B:$E,4,)</f>
        <v>1200.9027811941371</v>
      </c>
      <c r="G50" s="13">
        <f>F50*E50</f>
        <v>21616.250061494469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VLOOKUP($B52,IN_03_26!$B:$E,4,)</f>
        <v>9301.5141163636363</v>
      </c>
      <c r="G52" s="13">
        <f>F52*E52</f>
        <v>11626.892645454545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VLOOKUP($B54,IN_03_26!$B:$E,4,)</f>
        <v>210716.04457050413</v>
      </c>
      <c r="G54" s="17">
        <f>F54*E54</f>
        <v>632.1481337115124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971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17102.113508703384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VLOOKUP($B9,IN_03_26!$B:$E,4,)</f>
        <v>333.59126161220934</v>
      </c>
      <c r="G9" s="13">
        <f>F9*E9</f>
        <v>2335.1388312854651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VLOOKUP($B10,IN_03_26!$B:$E,4,)</f>
        <v>694.98498880102773</v>
      </c>
      <c r="G10" s="13">
        <f>F10*E10</f>
        <v>2849.4384540842134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VLOOKUP($B11,IN_03_26!$B:$E,4,)</f>
        <v>30424.08109064764</v>
      </c>
      <c r="G11" s="13">
        <f>F11*E11</f>
        <v>4563.6121635971458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VLOOKUP($B13,IN_03_26!$B:$E,4,)</f>
        <v>9301.5141163636363</v>
      </c>
      <c r="G13" s="13">
        <f>F13*E13</f>
        <v>6511.0598814545447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VLOOKUP($B15,IN_03_26!$B:$E,4,)</f>
        <v>210716.04457050413</v>
      </c>
      <c r="G15" s="17">
        <f>F15*E15</f>
        <v>842.86417828201661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8009.8852611144739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VLOOKUP($B21,IN_03_26!$B:$E,4,)</f>
        <v>333.59126161220934</v>
      </c>
      <c r="G21" s="13">
        <f>F21*E21</f>
        <v>1167.5694156427326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VLOOKUP($B22,IN_03_26!$B:$E,4,)</f>
        <v>694.98498880102773</v>
      </c>
      <c r="G22" s="13">
        <f>F22*E22</f>
        <v>1424.7192270421067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VLOOKUP($B23,IN_03_26!$B:$E,4,)</f>
        <v>30424.08109064764</v>
      </c>
      <c r="G23" s="13">
        <f>F23*E23</f>
        <v>1064.8428381726676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VLOOKUP($B25,IN_03_26!$B:$E,4,)</f>
        <v>9301.5141163636363</v>
      </c>
      <c r="G25" s="13">
        <f>F25*E25</f>
        <v>3720.6056465454549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VLOOKUP($B27,IN_03_26!$B:$E,4,)</f>
        <v>210716.04457050413</v>
      </c>
      <c r="G27" s="17">
        <f>F27*E27</f>
        <v>632.1481337115124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54153.274782906381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VLOOKUP($B33,IN_03_26!$B:$E,4,)</f>
        <v>333.59126161220934</v>
      </c>
      <c r="G33" s="13">
        <f>F33*E33</f>
        <v>1667.9563080610467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VLOOKUP($B34,IN_03_26!$B:$E,4,)</f>
        <v>694.98498880102773</v>
      </c>
      <c r="G34" s="13">
        <f>F34*E34</f>
        <v>4058.7123345980017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VLOOKUP($B35,IN_03_26!$B:$E,4,)</f>
        <v>19116.520819237598</v>
      </c>
      <c r="G35" s="13">
        <f>F35*E35</f>
        <v>573.49562457712796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VLOOKUP($B36,IN_03_26!$B:$E,4,)</f>
        <v>16579.938762158927</v>
      </c>
      <c r="G36" s="13">
        <f>F36*E36</f>
        <v>20890.722840320246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VLOOKUP($B38,IN_03_26!$B:$E,4,)</f>
        <v>9301.5141163636363</v>
      </c>
      <c r="G38" s="13">
        <f>F38*E38</f>
        <v>23253.785290909091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VLOOKUP($B40,IN_03_26!$B:$E,4,)</f>
        <v>210716.04457050413</v>
      </c>
      <c r="G40" s="17">
        <f>F40*E40</f>
        <v>3708.6023844408728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35661.983257186279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VLOOKUP($B46,IN_03_26!$B:$E,4,)</f>
        <v>333.59126161220934</v>
      </c>
      <c r="G46" s="13">
        <f>F46*E46</f>
        <v>1667.9563080610467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VLOOKUP($B47,IN_03_26!$B:$E,4,)</f>
        <v>694.98498880102773</v>
      </c>
      <c r="G47" s="13">
        <f>F47*E47</f>
        <v>3474.9249440051385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VLOOKUP($B48,IN_03_26!$B:$E,4,)</f>
        <v>19116.520819237598</v>
      </c>
      <c r="G48" s="13">
        <f>F48*E48</f>
        <v>573.49562457712796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VLOOKUP($B49,IN_03_26!$B:$E,4,)</f>
        <v>8851.9750009586369</v>
      </c>
      <c r="G49" s="13">
        <f>F49*E49</f>
        <v>11242.008251217469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VLOOKUP($B51,IN_03_26!$B:$E,4,)</f>
        <v>9301.5141163636363</v>
      </c>
      <c r="G51" s="13">
        <f>F51*E51</f>
        <v>15812.573997818181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VLOOKUP($B53,IN_03_26!$B:$E,4,)</f>
        <v>210716.04457050413</v>
      </c>
      <c r="G53" s="17">
        <f>F53*E53</f>
        <v>2891.0241315073167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20104.152548375623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VLOOKUP($B57,IN_03_26!$B:$E,4,)</f>
        <v>391.98371817558603</v>
      </c>
      <c r="G57" s="13">
        <f>F57*E57</f>
        <v>1371.9430136145511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VLOOKUP($B58,IN_03_26!$B:$E,4,)</f>
        <v>15138.891672522153</v>
      </c>
      <c r="G58" s="13">
        <f>F58*E58</f>
        <v>151.38891672522155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VLOOKUP($B59,IN_03_26!$B:$E,4,)</f>
        <v>6712.2503295203578</v>
      </c>
      <c r="G59" s="13">
        <f>F59*E59</f>
        <v>7517.7203690628012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VLOOKUP($B61,IN_03_26!$B:$E,4,)</f>
        <v>9301.5141163636363</v>
      </c>
      <c r="G61" s="13">
        <f>F61*E61</f>
        <v>9301.5141163636363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VLOOKUP($B63,IN_03_26!$B:$E,4,)</f>
        <v>210716.04457050413</v>
      </c>
      <c r="G63" s="17">
        <f>F63*E63</f>
        <v>1761.5861326094143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36154.84473885491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VLOOKUP($B69,IN_03_26!$B:$E,4,)</f>
        <v>391.98371817558603</v>
      </c>
      <c r="G69" s="13">
        <f>F69*E69</f>
        <v>1371.9430136145511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VLOOKUP($B70,IN_03_26!$B:$E,4,)</f>
        <v>694.98498880102773</v>
      </c>
      <c r="G70" s="13">
        <f>F70*E70</f>
        <v>10424.774832015415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VLOOKUP($B71,IN_03_26!$B:$E,4,)</f>
        <v>15138.891672522153</v>
      </c>
      <c r="G71" s="13">
        <f>F71*E71</f>
        <v>151.38891672522155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VLOOKUP($B72,IN_03_26!$B:$E,4,)</f>
        <v>19116.520819237598</v>
      </c>
      <c r="G72" s="13">
        <f>F72*E72</f>
        <v>573.49562457712796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VLOOKUP($B73,IN_03_26!$B:$E,4,)</f>
        <v>5399.6899680232418</v>
      </c>
      <c r="G73" s="13">
        <f>F73*E73</f>
        <v>6047.6527641860312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VLOOKUP($B75,IN_03_26!$B:$E,4,)</f>
        <v>9301.5141163636363</v>
      </c>
      <c r="G75" s="13">
        <f>F75*E75</f>
        <v>16742.725409454546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VLOOKUP($B77,IN_03_26!$B:$E,4,)</f>
        <v>210716.04457050413</v>
      </c>
      <c r="G77" s="17">
        <f>F77*E77</f>
        <v>842.86417828201661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23182.060212395849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VLOOKUP($B83,IN_03_26!$B:$E,4,)</f>
        <v>694.98498880102773</v>
      </c>
      <c r="G83" s="13">
        <f>F83*E83</f>
        <v>10424.774832015415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VLOOKUP($B84,IN_03_26!$B:$E,4,)</f>
        <v>19116.520819237598</v>
      </c>
      <c r="G84" s="13">
        <f>F84*E84</f>
        <v>573.49562457712796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VLOOKUP($B86,IN_03_26!$B:$E,4,)</f>
        <v>9301.5141163636363</v>
      </c>
      <c r="G86" s="13">
        <f>F86*E86</f>
        <v>11161.816939636363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VLOOKUP($B88,IN_03_26!$B:$E,4,)</f>
        <v>210716.04457050413</v>
      </c>
      <c r="G88" s="17">
        <f>F88*E88</f>
        <v>1021.9728161669451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32433.176442217125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VLOOKUP($B94,IN_03_26!$B:$E,4,)</f>
        <v>694.98498880102773</v>
      </c>
      <c r="G94" s="13">
        <f>F94*E94</f>
        <v>16262.648737944048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VLOOKUP($B95,IN_03_26!$B:$E,4,)</f>
        <v>30424.08109064764</v>
      </c>
      <c r="G95" s="13">
        <f>F95*E95</f>
        <v>3955.1305417841932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VLOOKUP($B97,IN_03_26!$B:$E,4,)</f>
        <v>9301.5141163636363</v>
      </c>
      <c r="G97" s="13">
        <f>F97*E97</f>
        <v>11161.816939636363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VLOOKUP($B99,IN_03_26!$B:$E,4,)</f>
        <v>210716.04457050413</v>
      </c>
      <c r="G99" s="17">
        <f>F99*E99</f>
        <v>1053.5802228525206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65644.914229122413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VLOOKUP($B105,IN_03_26!$B:$E,4,)</f>
        <v>694.98498880102773</v>
      </c>
      <c r="G105" s="13">
        <f>F105*E105</f>
        <v>35235.738932212109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VLOOKUP($B106,IN_03_26!$B:$E,4,)</f>
        <v>30424.08109064764</v>
      </c>
      <c r="G106" s="13">
        <f>F106*E106</f>
        <v>5932.6958126762902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VLOOKUP($B107,IN_03_26!$B:$E,4,)</f>
        <v>8067.7867761721127</v>
      </c>
      <c r="G107" s="13">
        <f>F107*E107</f>
        <v>9681.3441314065349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VLOOKUP($B109,IN_03_26!$B:$E,4,)</f>
        <v>9301.5141163636363</v>
      </c>
      <c r="G109" s="13">
        <f>F109*E109</f>
        <v>13952.271174545454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VLOOKUP($B111,IN_03_26!$B:$E,4,)</f>
        <v>210716.04457050413</v>
      </c>
      <c r="G111" s="17">
        <f>F111*E111</f>
        <v>842.86417828201661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990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137887.83422454126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VLOOKUP($B9,IN_03_26!$B:$E,4,)</f>
        <v>8791.7205852475545</v>
      </c>
      <c r="G9" s="13">
        <f t="shared" ref="G9:G14" si="0">F9*E9</f>
        <v>9670.8926437723112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VLOOKUP($B10,IN_03_26!$B:$E,4,)</f>
        <v>6469.4077126026496</v>
      </c>
      <c r="G10" s="13">
        <f t="shared" si="0"/>
        <v>1940.8223137807947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VLOOKUP($B11,IN_03_26!$B:$E,4,)</f>
        <v>17905.878153397054</v>
      </c>
      <c r="G11" s="13">
        <f t="shared" si="0"/>
        <v>21487.053784076463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VLOOKUP($B12,IN_03_26!$B:$E,4,)</f>
        <v>2845.5736547234815</v>
      </c>
      <c r="G12" s="13">
        <f t="shared" si="0"/>
        <v>39838.031166128741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VLOOKUP($B13,IN_03_26!$B:$E,4,)</f>
        <v>10791.118136609959</v>
      </c>
      <c r="G13" s="13">
        <f t="shared" si="0"/>
        <v>16186.677204914939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VLOOKUP($B14,IN_03_26!$B:$E,4,)</f>
        <v>891.30025509213692</v>
      </c>
      <c r="G14" s="13">
        <f t="shared" si="0"/>
        <v>1604.3404591658466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VLOOKUP($B16,IN_03_26!$B:$E,4,)</f>
        <v>9301.5141163636363</v>
      </c>
      <c r="G16" s="13">
        <f>F16*E16</f>
        <v>46507.570581818181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VLOOKUP($B18,IN_03_26!$B:$E,4,)</f>
        <v>130489.21417679384</v>
      </c>
      <c r="G18" s="17">
        <f>F18*E18</f>
        <v>652.44607088396924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85128.44123148419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VLOOKUP($B24,IN_03_26!$B:$E,4,)</f>
        <v>7297.6409960148803</v>
      </c>
      <c r="G24" s="13">
        <f t="shared" ref="G24:G30" si="1">F24*E24</f>
        <v>8027.4050956163692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VLOOKUP($B25,IN_03_26!$B:$E,4,)</f>
        <v>11378.139808739892</v>
      </c>
      <c r="G25" s="13">
        <f t="shared" si="1"/>
        <v>12515.953789613883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VLOOKUP($B26,IN_03_26!$B:$E,4,)</f>
        <v>694.98498880102773</v>
      </c>
      <c r="G26" s="13">
        <f t="shared" si="1"/>
        <v>1042.4774832015416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VLOOKUP($B27,IN_03_26!$B:$E,4,)</f>
        <v>333.59126161220934</v>
      </c>
      <c r="G27" s="13">
        <f t="shared" si="1"/>
        <v>1701.3154342222674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VLOOKUP($B28,IN_03_26!$B:$E,4,)</f>
        <v>19116.520819237598</v>
      </c>
      <c r="G28" s="13">
        <f t="shared" si="1"/>
        <v>860.24343686569182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VLOOKUP($B29,IN_03_26!$B:$E,4,)</f>
        <v>2498.2361988972843</v>
      </c>
      <c r="G29" s="13">
        <f t="shared" si="1"/>
        <v>249.82361988972843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VLOOKUP($B30,IN_03_26!$B:$E,4,)</f>
        <v>2845.5736547234815</v>
      </c>
      <c r="G30" s="13">
        <f t="shared" si="1"/>
        <v>42683.604820852219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VLOOKUP($B32,IN_03_26!$B:$E,4,)</f>
        <v>9301.5141163636363</v>
      </c>
      <c r="G32" s="13">
        <f>F32*E32</f>
        <v>16742.725409454546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VLOOKUP($B34,IN_03_26!$B:$E,4,)</f>
        <v>130489.21417679384</v>
      </c>
      <c r="G34" s="17">
        <f>F34*E34</f>
        <v>1304.8921417679385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78263.613878224554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VLOOKUP($B40,IN_03_26!$B:$E,4,)</f>
        <v>4216.1076623472263</v>
      </c>
      <c r="G40" s="13">
        <f>F40*E40</f>
        <v>25296.64597408336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VLOOKUP($B41,IN_03_26!$B:$E,4,)</f>
        <v>32544.566319564878</v>
      </c>
      <c r="G41" s="13">
        <f>F41*E41</f>
        <v>23757.533413282359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VLOOKUP($B43,IN_03_26!$B:$E,4,)</f>
        <v>9301.5141163636363</v>
      </c>
      <c r="G43" s="13">
        <f>F43*E43</f>
        <v>27904.542349090909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VLOOKUP($B45,IN_03_26!$B:$E,4,)</f>
        <v>130489.21417679384</v>
      </c>
      <c r="G45" s="17">
        <f>F45*E45</f>
        <v>1304.8921417679385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78303.011951286389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VLOOKUP($B51,IN_03_26!$B:$E,4,)</f>
        <v>4216.1076623472263</v>
      </c>
      <c r="G51" s="13">
        <f>F51*E51</f>
        <v>25296.64597408336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VLOOKUP($B52,IN_03_26!$B:$E,4,)</f>
        <v>52882.069969653741</v>
      </c>
      <c r="G52" s="13">
        <f>F52*E52</f>
        <v>23796.931486344183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VLOOKUP($B54,IN_03_26!$B:$E,4,)</f>
        <v>9301.5141163636363</v>
      </c>
      <c r="G54" s="13">
        <f>F54*E54</f>
        <v>27904.542349090909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VLOOKUP($B56,IN_03_26!$B:$E,4,)</f>
        <v>130489.21417679384</v>
      </c>
      <c r="G56" s="17">
        <f>F56*E56</f>
        <v>1304.8921417679385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65793.47174131099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VLOOKUP($B62,IN_03_26!$B:$E,4,)</f>
        <v>3485.6060794631198</v>
      </c>
      <c r="G62" s="13">
        <f>F62*E62</f>
        <v>3834.1666874094321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VLOOKUP($B63,IN_03_26!$B:$E,4,)</f>
        <v>52882.069969653741</v>
      </c>
      <c r="G63" s="13">
        <f>F63*E63</f>
        <v>23796.931486344183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VLOOKUP($B64,IN_03_26!$B:$E,4,)</f>
        <v>17905.878153397054</v>
      </c>
      <c r="G64" s="13">
        <f>F64*E64</f>
        <v>8952.9390766985271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VLOOKUP($B66,IN_03_26!$B:$E,4,)</f>
        <v>9301.5141163636363</v>
      </c>
      <c r="G66" s="13">
        <f>F66*E66</f>
        <v>27904.542349090909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VLOOKUP($B68,IN_03_26!$B:$E,4,)</f>
        <v>130489.21417679384</v>
      </c>
      <c r="G68" s="17">
        <f>F68*E68</f>
        <v>1304.8921417679385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208728.98338067214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VLOOKUP($B74,IN_03_26!$B:$E,4,)</f>
        <v>694.98498880102773</v>
      </c>
      <c r="G74" s="13">
        <f t="shared" ref="G74:G81" si="2">F74*E74</f>
        <v>8339.8198656123332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VLOOKUP($B75,IN_03_26!$B:$E,4,)</f>
        <v>333.59126161220934</v>
      </c>
      <c r="G75" s="13">
        <f t="shared" si="2"/>
        <v>2668.7300928976747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VLOOKUP($B76,IN_03_26!$B:$E,4,)</f>
        <v>7297.6409960148803</v>
      </c>
      <c r="G76" s="13">
        <f t="shared" si="2"/>
        <v>8027.4050956163692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VLOOKUP($B77,IN_03_26!$B:$E,4,)</f>
        <v>2498.2361988972843</v>
      </c>
      <c r="G77" s="13">
        <f t="shared" si="2"/>
        <v>999.29447955891374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VLOOKUP($B78,IN_03_26!$B:$E,4,)</f>
        <v>11378.139808739892</v>
      </c>
      <c r="G78" s="13">
        <f t="shared" si="2"/>
        <v>11947.046799176887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VLOOKUP($B79,IN_03_26!$B:$E,4,)</f>
        <v>30424.08109064764</v>
      </c>
      <c r="G79" s="13">
        <f t="shared" si="2"/>
        <v>3955.1305417841932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VLOOKUP($B80,IN_03_26!$B:$E,4,)</f>
        <v>19116.520819237598</v>
      </c>
      <c r="G80" s="13">
        <f t="shared" si="2"/>
        <v>477.91302048093996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VLOOKUP($B81,IN_03_26!$B:$E,4,)</f>
        <v>5067.1578094908054</v>
      </c>
      <c r="G81" s="13">
        <f t="shared" si="2"/>
        <v>126678.94523727013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VLOOKUP($B83,IN_03_26!$B:$E,4,)</f>
        <v>9301.5141163636363</v>
      </c>
      <c r="G83" s="13">
        <f>F83*E83</f>
        <v>37206.056465454545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VLOOKUP($B85,IN_03_26!$B:$E,4,)</f>
        <v>210716.04457050413</v>
      </c>
      <c r="G85" s="17">
        <f>F85*E85</f>
        <v>8428.6417828201647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103774.2504519553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VLOOKUP($B91,IN_03_26!$B:$E,4,)</f>
        <v>694.98498880102773</v>
      </c>
      <c r="G91" s="13">
        <f t="shared" ref="G91:G97" si="3">F91*E91</f>
        <v>17374.624720025695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VLOOKUP($B92,IN_03_26!$B:$E,4,)</f>
        <v>4786.7602774891766</v>
      </c>
      <c r="G92" s="13">
        <f t="shared" si="3"/>
        <v>7180.1404162337649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VLOOKUP($B93,IN_03_26!$B:$E,4,)</f>
        <v>23515.201635301368</v>
      </c>
      <c r="G93" s="13">
        <f t="shared" si="3"/>
        <v>1175.7600817650684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VLOOKUP($B94,IN_03_26!$B:$E,4,)</f>
        <v>19116.520819237598</v>
      </c>
      <c r="G94" s="13">
        <f t="shared" si="3"/>
        <v>764.66083276950394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VLOOKUP($B95,IN_03_26!$B:$E,4,)</f>
        <v>1265.2143354123266</v>
      </c>
      <c r="G95" s="13">
        <f t="shared" si="3"/>
        <v>10121.714683298613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VLOOKUP($B96,IN_03_26!$B:$E,4,)</f>
        <v>7006.2662462878097</v>
      </c>
      <c r="G96" s="13">
        <f t="shared" si="3"/>
        <v>9108.1461201741531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VLOOKUP($B97,IN_03_26!$B:$E,4,)</f>
        <v>2915.6111073871548</v>
      </c>
      <c r="G97" s="13">
        <f t="shared" si="3"/>
        <v>6414.3444362517412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VLOOKUP($B99,IN_03_26!$B:$E,4,)</f>
        <v>9301.5141163636363</v>
      </c>
      <c r="G99" s="13">
        <f>F99*E99</f>
        <v>49949.13080487273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VLOOKUP($B101,IN_03_26!$B:$E,4,)</f>
        <v>210716.04457050413</v>
      </c>
      <c r="G101" s="17">
        <f>F101*E101</f>
        <v>1685.7283565640332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63793.254755502574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VLOOKUP($B107,IN_03_26!$B:$E,4,)</f>
        <v>4216.1076623472263</v>
      </c>
      <c r="G107" s="13">
        <f>F107*E107</f>
        <v>12648.32298704168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VLOOKUP($B108,IN_03_26!$B:$E,4,)</f>
        <v>19941.361161456407</v>
      </c>
      <c r="G108" s="13">
        <f>F108*E108</f>
        <v>21935.497277602048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VLOOKUP($B110,IN_03_26!$B:$E,4,)</f>
        <v>9301.5141163636363</v>
      </c>
      <c r="G110" s="13">
        <f>F110*E110</f>
        <v>27904.542349090909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VLOOKUP($B112,IN_03_26!$B:$E,4,)</f>
        <v>130489.21417679384</v>
      </c>
      <c r="G112" s="17">
        <f>F112*E112</f>
        <v>1304.8921417679385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1006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50018.287869596577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VLOOKUP($B9,IN_03_26!$B:$E,4,)</f>
        <v>694.98498880102773</v>
      </c>
      <c r="G9" s="13">
        <f t="shared" ref="G9:G14" si="0">F9*E9</f>
        <v>2779.9399552041109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VLOOKUP($B10,IN_03_26!$B:$E,4,)</f>
        <v>333.59126161220934</v>
      </c>
      <c r="G10" s="13">
        <f t="shared" si="0"/>
        <v>1034.132910997849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VLOOKUP($B11,IN_03_26!$B:$E,4,)</f>
        <v>17905.878153397054</v>
      </c>
      <c r="G11" s="13">
        <f t="shared" si="0"/>
        <v>8952.9390766985271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VLOOKUP($B12,IN_03_26!$B:$E,4,)</f>
        <v>4758.4270108619676</v>
      </c>
      <c r="G12" s="13">
        <f t="shared" si="0"/>
        <v>6233.5393842291778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VLOOKUP($B13,IN_03_26!$B:$E,4,)</f>
        <v>19116.520819237598</v>
      </c>
      <c r="G13" s="13">
        <f t="shared" si="0"/>
        <v>573.49562457712796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VLOOKUP($B14,IN_03_26!$B:$E,4,)</f>
        <v>891.30025509213692</v>
      </c>
      <c r="G14" s="13">
        <f t="shared" si="0"/>
        <v>1960.8605612027013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VLOOKUP($B16,IN_03_26!$B:$E,4,)</f>
        <v>9301.5141163636363</v>
      </c>
      <c r="G16" s="13">
        <f>F16*E16</f>
        <v>27439.466643272728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VLOOKUP($B18,IN_03_26!$B:$E,4,)</f>
        <v>130489.21417679384</v>
      </c>
      <c r="G18" s="17">
        <f>F18*E18</f>
        <v>1043.9137134143507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70508.558908204926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VLOOKUP($B24,IN_03_26!$B:$E,4,)</f>
        <v>694.98498880102773</v>
      </c>
      <c r="G24" s="13">
        <f t="shared" ref="G24:G30" si="1">F24*E24</f>
        <v>2779.9399552041109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VLOOKUP($B25,IN_03_26!$B:$E,4,)</f>
        <v>333.59126161220934</v>
      </c>
      <c r="G25" s="13">
        <f t="shared" si="1"/>
        <v>366.95038777343029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VLOOKUP($B26,IN_03_26!$B:$E,4,)</f>
        <v>17905.878153397054</v>
      </c>
      <c r="G26" s="13">
        <f t="shared" si="1"/>
        <v>8952.9390766985271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VLOOKUP($B27,IN_03_26!$B:$E,4,)</f>
        <v>4758.4270108619676</v>
      </c>
      <c r="G27" s="13">
        <f t="shared" si="1"/>
        <v>6233.5393842291778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VLOOKUP($B28,IN_03_26!$B:$E,4,)</f>
        <v>19116.520819237598</v>
      </c>
      <c r="G28" s="13">
        <f t="shared" si="1"/>
        <v>114.69912491542559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VLOOKUP($B29,IN_03_26!$B:$E,4,)</f>
        <v>1200.9027811941371</v>
      </c>
      <c r="G29" s="13">
        <f t="shared" si="1"/>
        <v>21616.250061494469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VLOOKUP($B30,IN_03_26!$B:$E,4,)</f>
        <v>891.30025509213692</v>
      </c>
      <c r="G30" s="13">
        <f t="shared" si="1"/>
        <v>1960.8605612027013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VLOOKUP($B32,IN_03_26!$B:$E,4,)</f>
        <v>9301.5141163636363</v>
      </c>
      <c r="G32" s="13">
        <f>F32*E32</f>
        <v>27439.466643272728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VLOOKUP($B34,IN_03_26!$B:$E,4,)</f>
        <v>130489.21417679384</v>
      </c>
      <c r="G34" s="17">
        <f>F34*E34</f>
        <v>1043.9137134143507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50086.934806916615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VLOOKUP($B40,IN_03_26!$B:$E,4,)</f>
        <v>17905.878153397054</v>
      </c>
      <c r="G40" s="13">
        <f>F40*E40</f>
        <v>30439.99286077499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VLOOKUP($B42,IN_03_26!$B:$E,4,)</f>
        <v>9301.5141163636363</v>
      </c>
      <c r="G42" s="13">
        <f>F42*E42</f>
        <v>18603.028232727273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VLOOKUP($B44,IN_03_26!$B:$E,4,)</f>
        <v>130489.21417679384</v>
      </c>
      <c r="G44" s="17">
        <f>F44*E44</f>
        <v>1043.9137134143507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94244.971708171521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VLOOKUP($B50,IN_03_26!$B:$E,4,)</f>
        <v>11861.440991785679</v>
      </c>
      <c r="G50" s="13">
        <f>F50*E50</f>
        <v>55748.772661392693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VLOOKUP($B51,IN_03_26!$B:$E,4,)</f>
        <v>20889.14300191986</v>
      </c>
      <c r="G51" s="13">
        <f>F51*E51</f>
        <v>22978.057302111847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VLOOKUP($B53,IN_03_26!$B:$E,4,)</f>
        <v>9301.5141163636363</v>
      </c>
      <c r="G53" s="13">
        <f>F53*E53</f>
        <v>13952.271174545454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VLOOKUP($B55,IN_03_26!$B:$E,4,)</f>
        <v>130489.21417679384</v>
      </c>
      <c r="G55" s="17">
        <f>F55*E55</f>
        <v>1565.8705701215263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23227.017758373517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VLOOKUP($B61,IN_03_26!$B:$E,4,)</f>
        <v>694.98498880102773</v>
      </c>
      <c r="G61" s="13">
        <f>F61*E61</f>
        <v>4169.9099328061666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VLOOKUP($B62,IN_03_26!$B:$E,4,)</f>
        <v>333.59126161220934</v>
      </c>
      <c r="G62" s="13">
        <f>F62*E62</f>
        <v>1334.3650464488373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VLOOKUP($B63,IN_03_26!$B:$E,4,)</f>
        <v>19116.520819237598</v>
      </c>
      <c r="G63" s="13">
        <f>F63*E63</f>
        <v>477.91302048093996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VLOOKUP($B65,IN_03_26!$B:$E,4,)</f>
        <v>9301.5141163636363</v>
      </c>
      <c r="G65" s="13">
        <f>F65*E65</f>
        <v>16928.755691781818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VLOOKUP($B67,IN_03_26!$B:$E,4,)</f>
        <v>210716.04457050413</v>
      </c>
      <c r="G67" s="17">
        <f>F67*E67</f>
        <v>316.0740668557562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40682.853592276857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VLOOKUP($B73,IN_03_26!$B:$E,4,)</f>
        <v>1200.9027811941371</v>
      </c>
      <c r="G73" s="13">
        <f>F73*E73</f>
        <v>21616.250061494469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VLOOKUP($B75,IN_03_26!$B:$E,4,)</f>
        <v>9301.5141163636363</v>
      </c>
      <c r="G75" s="13">
        <f>F75*E75</f>
        <v>18603.028232727273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VLOOKUP($B77,IN_03_26!$B:$E,4,)</f>
        <v>210716.04457050413</v>
      </c>
      <c r="G77" s="17">
        <f>F77*E77</f>
        <v>463.5752980551091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1019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5042.0412570234057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VLOOKUP($B9,IN_03_26!$B:$E,4,)</f>
        <v>1020.4354887719056</v>
      </c>
      <c r="G9" s="13">
        <f>F9*E9</f>
        <v>2040.8709775438113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VLOOKUP($B11,IN_03_26!$B:$E,4,)</f>
        <v>9301.5141163636363</v>
      </c>
      <c r="G11" s="13">
        <f>F11*E11</f>
        <v>2790.4542349090907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VLOOKUP($B13,IN_03_26!$B:$E,4,)</f>
        <v>210716.04457050413</v>
      </c>
      <c r="G13" s="17">
        <f>F13*E13</f>
        <v>210.71604457050415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19804.556600265194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VLOOKUP($B19,IN_03_26!$B:$E,4,)</f>
        <v>15138.891672522153</v>
      </c>
      <c r="G19" s="13">
        <f>F19*E19</f>
        <v>151.38891672522155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VLOOKUP($B20,IN_03_26!$B:$E,4,)</f>
        <v>391.98371817558603</v>
      </c>
      <c r="G20" s="13">
        <f>F20*E20</f>
        <v>1371.9430136145511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VLOOKUP($B21,IN_03_26!$B:$E,4,)</f>
        <v>3621.1079847178157</v>
      </c>
      <c r="G21" s="13">
        <f>F21*E21</f>
        <v>3802.1633839537067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VLOOKUP($B23,IN_03_26!$B:$E,4,)</f>
        <v>9301.5141163636363</v>
      </c>
      <c r="G23" s="13">
        <f>F23*E23</f>
        <v>13952.271174545454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VLOOKUP($B25,IN_03_26!$B:$E,4,)</f>
        <v>210716.04457050413</v>
      </c>
      <c r="G25" s="17">
        <f>F25*E25</f>
        <v>526.7901114262603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1024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2841922.5135802161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VLOOKUP($B9,IN_03_26!$B:$E,4,)</f>
        <v>363799.26901434612</v>
      </c>
      <c r="G9" s="13">
        <f>F9*E9</f>
        <v>363799.26901434612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VLOOKUP($B10,IN_03_26!$B:$E,4,)</f>
        <v>145841.95887873496</v>
      </c>
      <c r="G10" s="13">
        <f>F10*E10</f>
        <v>583367.83551493986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VLOOKUP($B11,IN_03_26!$B:$E,4,)</f>
        <v>225077.59140354389</v>
      </c>
      <c r="G11" s="13">
        <f>F11*E11</f>
        <v>1463004.3441230352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VLOOKUP($B12,IN_03_26!$B:$E,4,)</f>
        <v>0</v>
      </c>
      <c r="G12" s="13">
        <f>F12*E12</f>
        <v>0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VLOOKUP($B14,IN_03_26!$B:$E,4,)</f>
        <v>9301.5141163636363</v>
      </c>
      <c r="G14" s="13">
        <f>F14*E14</f>
        <v>353457.53642181819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VLOOKUP($B16,IN_03_26!$B:$E,4,)</f>
        <v>130489.21417679384</v>
      </c>
      <c r="G16" s="17">
        <f>F16*E16</f>
        <v>78293.528506076298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1733034.6488880452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VLOOKUP($B22,IN_03_26!$B:$E,4,)</f>
        <v>225077.59140354389</v>
      </c>
      <c r="G22" s="13">
        <f>F22*E22</f>
        <v>1463004.3441230352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VLOOKUP($B24,IN_03_26!$B:$E,4,)</f>
        <v>9301.5141163636363</v>
      </c>
      <c r="G24" s="13">
        <f>F24*E24</f>
        <v>227887.0958509091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VLOOKUP($B26,IN_03_26!$B:$E,4,)</f>
        <v>210716.04457050413</v>
      </c>
      <c r="G26" s="17">
        <f>F26*E26</f>
        <v>42143.208914100833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1095916.3100029505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VLOOKUP($B32,IN_03_26!$B:$E,4,)</f>
        <v>0</v>
      </c>
      <c r="G32" s="13">
        <f>F32*E32</f>
        <v>0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VLOOKUP($B33,IN_03_26!$B:$E,4,)</f>
        <v>363799.26901434612</v>
      </c>
      <c r="G33" s="13">
        <f>F33*E33</f>
        <v>363799.26901434612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VLOOKUP($B34,IN_03_26!$B:$E,4,)</f>
        <v>145841.95887873496</v>
      </c>
      <c r="G34" s="13">
        <f>F34*E34</f>
        <v>583367.83551493986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VLOOKUP($B36,IN_03_26!$B:$E,4,)</f>
        <v>9301.5141163636363</v>
      </c>
      <c r="G36" s="13">
        <f>F36*E36</f>
        <v>125570.44057090909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VLOOKUP($B38,IN_03_26!$B:$E,4,)</f>
        <v>210716.04457050413</v>
      </c>
      <c r="G38" s="17">
        <f>F38*E38</f>
        <v>23178.764902755454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25833662.01395192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VLOOKUP($B44,IN_03_26!$B:$E,4,)</f>
        <v>225077.59140354389</v>
      </c>
      <c r="G44" s="13">
        <f>F44*E44</f>
        <v>17873411.533355419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VLOOKUP($B46,IN_03_26!$B:$E,4,)</f>
        <v>9301.5141163636363</v>
      </c>
      <c r="G46" s="13">
        <f>F46*E46</f>
        <v>6329308.2956208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VLOOKUP($B48,IN_03_26!$B:$E,4,)</f>
        <v>210716.04457050413</v>
      </c>
      <c r="G48" s="17">
        <f>F48*E48</f>
        <v>1630942.1849757021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11603048.383626971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VLOOKUP($B54,IN_03_26!$B:$E,4,)</f>
        <v>0</v>
      </c>
      <c r="G54" s="13">
        <f>F54*E54</f>
        <v>0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VLOOKUP($B55,IN_03_26!$B:$E,4,)</f>
        <v>145841.95887873496</v>
      </c>
      <c r="G55" s="13">
        <f>F55*E55</f>
        <v>9599317.7333983351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VLOOKUP($B57,IN_03_26!$B:$E,4,)</f>
        <v>9301.5141163636363</v>
      </c>
      <c r="G57" s="13">
        <f>F57*E57</f>
        <v>1559119.7961848727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VLOOKUP($B59,IN_03_26!$B:$E,4,)</f>
        <v>210716.04457050413</v>
      </c>
      <c r="G59" s="17">
        <f>F59*E59</f>
        <v>444610.85404376371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1057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1056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472708.48886314535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VLOOKUP($B11,IN_03_26!$B:$E,4,)</f>
        <v>130403.46794694509</v>
      </c>
      <c r="G11" s="13">
        <f>F11*E11</f>
        <v>130403.46794694509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VLOOKUP($B12,IN_03_26!$B:$E,4,)</f>
        <v>97999.816641801648</v>
      </c>
      <c r="G12" s="13">
        <f>F12*E12</f>
        <v>151899.71579479254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VLOOKUP($B13,IN_03_26!$B:$E,4,)</f>
        <v>48655.906932819213</v>
      </c>
      <c r="G13" s="13">
        <f>F13*E13</f>
        <v>48655.906932819213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VLOOKUP($B15,IN_03_26!$B:$E,4,)</f>
        <v>10725.039730909089</v>
      </c>
      <c r="G15" s="13">
        <f>F15*E15</f>
        <v>128700.47677090907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VLOOKUP($B17,IN_03_26!$B:$E,4,)</f>
        <v>130489.21417679384</v>
      </c>
      <c r="G17" s="17">
        <f>F17*E17</f>
        <v>13048.921417679385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881537.82824528008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VLOOKUP($B23,IN_03_26!$B:$E,4,)</f>
        <v>506.44589541459834</v>
      </c>
      <c r="G23" s="13">
        <f>F23*E23</f>
        <v>22790.065293656924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VLOOKUP($B24,IN_03_26!$B:$E,4,)</f>
        <v>4040.4103053577737</v>
      </c>
      <c r="G24" s="13">
        <f>F24*E24</f>
        <v>187879.07919913647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VLOOKUP($B25,IN_03_26!$B:$E,4,)</f>
        <v>13623.811134138719</v>
      </c>
      <c r="G25" s="13">
        <f>F25*E25</f>
        <v>81742.866804832316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VLOOKUP($B26,IN_03_26!$B:$E,4,)</f>
        <v>186054.86085271693</v>
      </c>
      <c r="G26" s="13">
        <f>F26*E26</f>
        <v>186054.86085271693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VLOOKUP($B27,IN_03_26!$B:$E,4,)</f>
        <v>1125.7280623495938</v>
      </c>
      <c r="G27" s="13">
        <f>F27*E27</f>
        <v>33771.841870487813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VLOOKUP($B29,IN_03_26!$B:$E,4,)</f>
        <v>10725.039730909089</v>
      </c>
      <c r="G29" s="13">
        <f>F29*E29</f>
        <v>343201.27138909086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VLOOKUP($B31,IN_03_26!$B:$E,4,)</f>
        <v>130489.21417679384</v>
      </c>
      <c r="G31" s="17">
        <f>F31*E31</f>
        <v>26097.84283535877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1354246.3171084255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VLOOKUP($B37,IN_03_26!$B:$E,4,)</f>
        <v>506.44589541459834</v>
      </c>
      <c r="G37" s="13">
        <f t="shared" ref="G37:G44" si="0">F37*E37</f>
        <v>22790.065293656924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VLOOKUP($B38,IN_03_26!$B:$E,4,)</f>
        <v>4040.4103053577737</v>
      </c>
      <c r="G38" s="13">
        <f t="shared" si="0"/>
        <v>187879.07919913647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VLOOKUP($B39,IN_03_26!$B:$E,4,)</f>
        <v>13623.811134138719</v>
      </c>
      <c r="G39" s="13">
        <f t="shared" si="0"/>
        <v>81742.866804832316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VLOOKUP($B40,IN_03_26!$B:$E,4,)</f>
        <v>186054.86085271693</v>
      </c>
      <c r="G40" s="13">
        <f t="shared" si="0"/>
        <v>186054.86085271693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VLOOKUP($B41,IN_03_26!$B:$E,4,)</f>
        <v>1125.7280623495938</v>
      </c>
      <c r="G41" s="13">
        <f t="shared" si="0"/>
        <v>33771.841870487813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VLOOKUP($B42,IN_03_26!$B:$E,4,)</f>
        <v>97999.816641801648</v>
      </c>
      <c r="G42" s="13">
        <f t="shared" si="0"/>
        <v>151899.71579479254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VLOOKUP($B43,IN_03_26!$B:$E,4,)</f>
        <v>48655.906932819213</v>
      </c>
      <c r="G43" s="13">
        <f t="shared" si="0"/>
        <v>48655.906932819213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VLOOKUP($B44,IN_03_26!$B:$E,4,)</f>
        <v>130403.46794694509</v>
      </c>
      <c r="G44" s="13">
        <f t="shared" si="0"/>
        <v>130403.46794694509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VLOOKUP($B46,IN_03_26!$B:$E,4,)</f>
        <v>10725.039730909089</v>
      </c>
      <c r="G46" s="13">
        <f>F46*E46</f>
        <v>471901.74815999996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VLOOKUP($B48,IN_03_26!$B:$E,4,)</f>
        <v>130489.21417679384</v>
      </c>
      <c r="G48" s="17">
        <f>F48*E48</f>
        <v>39146.764253038149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3926395.9542130046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VLOOKUP($B52,IN_03_26!$B:$E,4,)</f>
        <v>13623.811134138719</v>
      </c>
      <c r="G52" s="13">
        <f t="shared" ref="G52:G57" si="1">F52*E52</f>
        <v>251945.13930362731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VLOOKUP($B53,IN_03_26!$B:$E,4,)</f>
        <v>506.44589541459834</v>
      </c>
      <c r="G53" s="13">
        <f t="shared" si="1"/>
        <v>97033.007777855382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VLOOKUP($B54,IN_03_26!$B:$E,4,)</f>
        <v>4040.4103053577737</v>
      </c>
      <c r="G54" s="13">
        <f t="shared" si="1"/>
        <v>1116312.8420363832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VLOOKUP($B55,IN_03_26!$B:$E,4,)</f>
        <v>21503.804408748547</v>
      </c>
      <c r="G55" s="13">
        <f t="shared" si="1"/>
        <v>536906.98847763368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VLOOKUP($B56,IN_03_26!$B:$E,4,)</f>
        <v>5761.3491399924678</v>
      </c>
      <c r="G56" s="13">
        <f t="shared" si="1"/>
        <v>119985.85718948314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VLOOKUP($B57,IN_03_26!$B:$E,4,)</f>
        <v>1125.7280623495938</v>
      </c>
      <c r="G57" s="13">
        <f t="shared" si="1"/>
        <v>146915.39223305843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VLOOKUP($B59,IN_03_26!$B:$E,4,)</f>
        <v>10725.039730909089</v>
      </c>
      <c r="G59" s="13">
        <f>F59*E59</f>
        <v>1548599.2117856944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VLOOKUP($B61,IN_03_26!$B:$E,4,)</f>
        <v>130489.21417679384</v>
      </c>
      <c r="G61" s="17">
        <f>F61*E61</f>
        <v>108697.51540926927</v>
      </c>
      <c r="H61" s="15"/>
    </row>
    <row r="64" spans="1:8" s="2" customFormat="1" ht="18" x14ac:dyDescent="0.25">
      <c r="A64" s="27"/>
      <c r="B64" s="345" t="s">
        <v>1055</v>
      </c>
      <c r="C64" s="345"/>
      <c r="D64" s="345"/>
      <c r="E64" s="345"/>
      <c r="F64" s="345"/>
      <c r="G64" s="345"/>
      <c r="H64" s="345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2205945.2125453399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VLOOKUP($B69,IN_03_26!$B:$E,4,)</f>
        <v>268871.40730258176</v>
      </c>
      <c r="G69" s="13">
        <f>F69*E69</f>
        <v>1250252.0439570053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VLOOKUP($B70,IN_03_26!$B:$E,4,)</f>
        <v>141460.03076592539</v>
      </c>
      <c r="G70" s="13">
        <f>F70*E70</f>
        <v>779444.76952024887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VLOOKUP($B72,IN_03_26!$B:$E,4,)</f>
        <v>10725.039730909089</v>
      </c>
      <c r="G72" s="13">
        <f>F72*E72</f>
        <v>150150.55623272725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VLOOKUP($B74,IN_03_26!$B:$E,4,)</f>
        <v>130489.21417679384</v>
      </c>
      <c r="G74" s="17">
        <f>F74*E74</f>
        <v>26097.84283535877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15011201.453306343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VLOOKUP($B80,IN_03_26!$B:$E,4,)</f>
        <v>268871.40730258176</v>
      </c>
      <c r="G80" s="13">
        <f>F80*E80</f>
        <v>9356187.2313152403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VLOOKUP($B81,IN_03_26!$B:$E,4,)</f>
        <v>141460.03076592539</v>
      </c>
      <c r="G81" s="13">
        <f>F81*E81</f>
        <v>4661108.0137372417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VLOOKUP($B83,IN_03_26!$B:$E,4,)</f>
        <v>10725.039730909089</v>
      </c>
      <c r="G83" s="13">
        <f>F83*E83</f>
        <v>731361.90933015256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VLOOKUP($B85,IN_03_26!$B:$E,4,)</f>
        <v>130489.21417679384</v>
      </c>
      <c r="G85" s="17">
        <f>F85*E85</f>
        <v>262544.2989237092</v>
      </c>
      <c r="H85" s="15"/>
    </row>
    <row r="88" spans="1:8" s="2" customFormat="1" ht="18" x14ac:dyDescent="0.25">
      <c r="A88" s="27"/>
      <c r="B88" s="345" t="s">
        <v>2024</v>
      </c>
      <c r="C88" s="345"/>
      <c r="D88" s="345"/>
      <c r="E88" s="345"/>
      <c r="F88" s="345"/>
      <c r="G88" s="345"/>
      <c r="H88" s="345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1690109.8317779412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VLOOKUP($B93,IN_03_26!$B:$E,4,)</f>
        <v>21046.65665470326</v>
      </c>
      <c r="G93" s="13">
        <f>F93*E93</f>
        <v>870868.55905831151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VLOOKUP($B94,IN_03_26!$B:$E,4,)</f>
        <v>13059.439665358013</v>
      </c>
      <c r="G94" s="13">
        <f>F94*E94</f>
        <v>124822.12432149189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VLOOKUP($B95,IN_03_26!$B:$E,4,)</f>
        <v>9192.3897353110333</v>
      </c>
      <c r="G95" s="13">
        <f>F95*E95</f>
        <v>183213.5198144842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VLOOKUP($B96,IN_03_26!$B:$E,4,)</f>
        <v>694.98498880102773</v>
      </c>
      <c r="G96" s="13">
        <f>F96*E96</f>
        <v>62630.657220771012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VLOOKUP($B98,IN_03_26!$B:$E,4,)</f>
        <v>10725.039730909089</v>
      </c>
      <c r="G98" s="13">
        <f>F98*E98</f>
        <v>429001.58923636359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VLOOKUP($B100,IN_03_26!$B:$E,4,)</f>
        <v>130489.21417679384</v>
      </c>
      <c r="G100" s="17">
        <f>F100*E100</f>
        <v>19573.382126519075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2150403.9176202575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VLOOKUP($B106,IN_03_26!$B:$E,4,)</f>
        <v>21046.65665470326</v>
      </c>
      <c r="G106" s="13">
        <f>F106*E106</f>
        <v>1174487.6279590607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VLOOKUP($B107,IN_03_26!$B:$E,4,)</f>
        <v>13059.439665358013</v>
      </c>
      <c r="G107" s="13">
        <f>F107*E107</f>
        <v>124822.12432149189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VLOOKUP($B108,IN_03_26!$B:$E,4,)</f>
        <v>9192.3897353110333</v>
      </c>
      <c r="G108" s="13">
        <f>F108*E108</f>
        <v>183213.5198144842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VLOOKUP($B109,IN_03_26!$B:$E,4,)</f>
        <v>694.98498880102773</v>
      </c>
      <c r="G109" s="13">
        <f>F109*E109</f>
        <v>62630.657220771012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VLOOKUP($B111,IN_03_26!$B:$E,4,)</f>
        <v>10725.039730909089</v>
      </c>
      <c r="G111" s="13">
        <f>F111*E111</f>
        <v>579152.14546909078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VLOOKUP($B113,IN_03_26!$B:$E,4,)</f>
        <v>130489.21417679384</v>
      </c>
      <c r="G113" s="17">
        <f>F113*E113</f>
        <v>26097.84283535877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460294.08584231616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VLOOKUP($B119,IN_03_26!$B:$E,4,)</f>
        <v>21046.65665470326</v>
      </c>
      <c r="G119" s="13">
        <f>F119*E119</f>
        <v>303619.0689007492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VLOOKUP($B121,IN_03_26!$B:$E,4,)</f>
        <v>10725.039730909089</v>
      </c>
      <c r="G121" s="13">
        <f>F121*E121</f>
        <v>150150.55623272725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VLOOKUP($B123,IN_03_26!$B:$E,4,)</f>
        <v>130489.21417679384</v>
      </c>
      <c r="G123" s="17">
        <f>F123*E123</f>
        <v>6524.4607088396924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2894143.0193354962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VLOOKUP($B129,IN_03_26!$B:$E,4,)</f>
        <v>21046.65665470326</v>
      </c>
      <c r="G129" s="13">
        <f>F129*E129</f>
        <v>238879.553030882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VLOOKUP($B130,IN_03_26!$B:$E,4,)</f>
        <v>694.98498880102773</v>
      </c>
      <c r="G130" s="13">
        <f>F130*E130</f>
        <v>1317691.5387667485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VLOOKUP($B131,IN_03_26!$B:$E,4,)</f>
        <v>30424.08109064764</v>
      </c>
      <c r="G131" s="13">
        <f>F131*E131</f>
        <v>192280.19249289308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VLOOKUP($B133,IN_03_26!$B:$E,4,)</f>
        <v>10725.039730909089</v>
      </c>
      <c r="G133" s="13">
        <f>F133*E133</f>
        <v>1093096.0493742547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VLOOKUP($B135,IN_03_26!$B:$E,4,)</f>
        <v>130489.21417679384</v>
      </c>
      <c r="G135" s="17">
        <f>F135*E135</f>
        <v>52195.685670717539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5546699.7225380708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VLOOKUP($B141,IN_03_26!$B:$E,4,)</f>
        <v>21046.65665470326</v>
      </c>
      <c r="G141" s="13">
        <f>F141*E141</f>
        <v>2431309.7767513203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VLOOKUP($B142,IN_03_26!$B:$E,4,)</f>
        <v>13059.439665358013</v>
      </c>
      <c r="G142" s="13">
        <f>F142*E142</f>
        <v>292361.67578836984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VLOOKUP($B143,IN_03_26!$B:$E,4,)</f>
        <v>9192.3897353110333</v>
      </c>
      <c r="G143" s="13">
        <f>F143*E143</f>
        <v>1358451.3550842644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VLOOKUP($B144,IN_03_26!$B:$E,4,)</f>
        <v>694.98498880102773</v>
      </c>
      <c r="G144" s="13">
        <f>F144*E144</f>
        <v>43733.320390282272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VLOOKUP($B146,IN_03_26!$B:$E,4,)</f>
        <v>10725.039730909089</v>
      </c>
      <c r="G146" s="13">
        <f>F146*E146</f>
        <v>1308883.8487601453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VLOOKUP($B148,IN_03_26!$B:$E,4,)</f>
        <v>130489.21417679384</v>
      </c>
      <c r="G148" s="17">
        <f>F148*E148</f>
        <v>111959.74576368912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1058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999402.38567883149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VLOOKUP($B9,IN_03_26!$B:$E,4,)</f>
        <v>13362.922553011518</v>
      </c>
      <c r="G9" s="13">
        <f>F9*E9</f>
        <v>77104.063130876457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VLOOKUP($B10,IN_03_26!$B:$E,4,)</f>
        <v>2315.5165999930136</v>
      </c>
      <c r="G10" s="13">
        <f>F10*E10</f>
        <v>68400.360363793618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VLOOKUP($B11,IN_03_26!$B:$E,4,)</f>
        <v>11381.525093626502</v>
      </c>
      <c r="G11" s="13">
        <f>F11*E11</f>
        <v>211696.36674145295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VLOOKUP($B12,IN_03_26!$B:$E,4,)</f>
        <v>9054.4834144588622</v>
      </c>
      <c r="G12" s="13">
        <f>F12*E12</f>
        <v>30151.42977014801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VLOOKUP($B13,IN_03_26!$B:$E,4,)</f>
        <v>99124.955924223235</v>
      </c>
      <c r="G13" s="13">
        <f>F13*E13</f>
        <v>99124.955924223235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VLOOKUP($B15,IN_03_26!$B:$E,4,)</f>
        <v>10725.039730909089</v>
      </c>
      <c r="G15" s="13">
        <f>F15*E15</f>
        <v>493351.82762181811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VLOOKUP($B17,IN_03_26!$B:$E,4,)</f>
        <v>130489.21417679384</v>
      </c>
      <c r="G17" s="17">
        <f>F17*E17</f>
        <v>19573.382126519075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1211834.0382596005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VLOOKUP($B23,IN_03_26!$B:$E,4,)</f>
        <v>12801.435696031314</v>
      </c>
      <c r="G23" s="13">
        <f t="shared" ref="G23:G29" si="0">F23*E23</f>
        <v>61446.891340950307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VLOOKUP($B24,IN_03_26!$B:$E,4,)</f>
        <v>2315.5165999930136</v>
      </c>
      <c r="G24" s="13">
        <f t="shared" si="0"/>
        <v>65992.223099800889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VLOOKUP($B25,IN_03_26!$B:$E,4,)</f>
        <v>11381.525093626502</v>
      </c>
      <c r="G25" s="13">
        <f t="shared" si="0"/>
        <v>291367.04239683849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VLOOKUP($B26,IN_03_26!$B:$E,4,)</f>
        <v>69807.546423122316</v>
      </c>
      <c r="G26" s="13">
        <f t="shared" si="0"/>
        <v>69807.546423122316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VLOOKUP($B27,IN_03_26!$B:$E,4,)</f>
        <v>99124.955924223235</v>
      </c>
      <c r="G27" s="13">
        <f t="shared" si="0"/>
        <v>99124.955924223235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VLOOKUP($B28,IN_03_26!$B:$E,4,)</f>
        <v>9054.4834144588622</v>
      </c>
      <c r="G28" s="13">
        <f t="shared" si="0"/>
        <v>30151.42977014801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VLOOKUP($B29,IN_03_26!$B:$E,4,)</f>
        <v>13362.922553011518</v>
      </c>
      <c r="G29" s="13">
        <f t="shared" si="0"/>
        <v>77104.063130876457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VLOOKUP($B31,IN_03_26!$B:$E,4,)</f>
        <v>10725.039730909089</v>
      </c>
      <c r="G31" s="13">
        <f>F31*E31</f>
        <v>493351.82762181811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VLOOKUP($B33,IN_03_26!$B:$E,4,)</f>
        <v>130489.21417679384</v>
      </c>
      <c r="G33" s="17">
        <f>F33*E33</f>
        <v>23488.058551822891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15441502.274469178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VLOOKUP($B39,IN_03_26!$B:$E,4,)</f>
        <v>13362.922553011518</v>
      </c>
      <c r="G39" s="13">
        <f t="shared" ref="G39:G44" si="1">F39*E39</f>
        <v>1382274.0718060646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VLOOKUP($B40,IN_03_26!$B:$E,4,)</f>
        <v>2315.5165999930136</v>
      </c>
      <c r="G40" s="13">
        <f t="shared" si="1"/>
        <v>850306.32136603445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VLOOKUP($B41,IN_03_26!$B:$E,4,)</f>
        <v>11381.525093626502</v>
      </c>
      <c r="G41" s="13">
        <f t="shared" si="1"/>
        <v>3691836.6761447219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VLOOKUP($B42,IN_03_26!$B:$E,4,)</f>
        <v>9054.4834144588622</v>
      </c>
      <c r="G42" s="13">
        <f t="shared" si="1"/>
        <v>1414246.9279545732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VLOOKUP($B43,IN_03_26!$B:$E,4,)</f>
        <v>12801.435696031314</v>
      </c>
      <c r="G43" s="13">
        <f t="shared" si="1"/>
        <v>902462.81226311962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VLOOKUP($B44,IN_03_26!$B:$E,4,)</f>
        <v>99124.955924223235</v>
      </c>
      <c r="G44" s="13">
        <f t="shared" si="1"/>
        <v>938118.5828668488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VLOOKUP($B46,IN_03_26!$B:$E,4,)</f>
        <v>10725.039730909089</v>
      </c>
      <c r="G46" s="13">
        <f>F46*E46</f>
        <v>5785579.7826799853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VLOOKUP($B48,IN_03_26!$B:$E,4,)</f>
        <v>130489.21417679384</v>
      </c>
      <c r="G48" s="17">
        <f>F48*E48</f>
        <v>476677.09938782791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1211716.0960390989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VLOOKUP($B53,IN_03_26!$B:$E,4,)</f>
        <v>306421.50472923415</v>
      </c>
      <c r="G53" s="13">
        <f>F53*E53</f>
        <v>306421.50472923415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VLOOKUP($B54,IN_03_26!$B:$E,4,)</f>
        <v>407170.58970265568</v>
      </c>
      <c r="G54" s="13">
        <f>F54*E54</f>
        <v>407170.58970265568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VLOOKUP($B55,IN_03_26!$B:$E,4,)</f>
        <v>333529.89955656423</v>
      </c>
      <c r="G55" s="13">
        <f>F55*E55</f>
        <v>333529.89955656423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VLOOKUP($B57,IN_03_26!$B:$E,4,)</f>
        <v>10725.039730909089</v>
      </c>
      <c r="G57" s="13">
        <f>F57*E57</f>
        <v>112398.41637992726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VLOOKUP($B59,IN_03_26!$B:$E,4,)</f>
        <v>130489.21417679384</v>
      </c>
      <c r="G59" s="17">
        <f>F59*E59</f>
        <v>52195.685670717539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2428769.702865771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VLOOKUP($B65,IN_03_26!$B:$E,4,)</f>
        <v>12801.435696031314</v>
      </c>
      <c r="G65" s="13">
        <f t="shared" ref="G65:G74" si="2">F65*E65</f>
        <v>61446.891340950307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VLOOKUP($B66,IN_03_26!$B:$E,4,)</f>
        <v>2315.5165999930136</v>
      </c>
      <c r="G66" s="13">
        <f t="shared" si="2"/>
        <v>65992.223099800889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VLOOKUP($B67,IN_03_26!$B:$E,4,)</f>
        <v>11381.525093626502</v>
      </c>
      <c r="G67" s="13">
        <f t="shared" si="2"/>
        <v>291367.04239683849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VLOOKUP($B68,IN_03_26!$B:$E,4,)</f>
        <v>69807.546423122316</v>
      </c>
      <c r="G68" s="13">
        <f t="shared" si="2"/>
        <v>69807.546423122316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VLOOKUP($B69,IN_03_26!$B:$E,4,)</f>
        <v>99124.955924223235</v>
      </c>
      <c r="G69" s="13">
        <f t="shared" si="2"/>
        <v>99124.955924223235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VLOOKUP($B70,IN_03_26!$B:$E,4,)</f>
        <v>9054.4834144588622</v>
      </c>
      <c r="G70" s="13">
        <f t="shared" si="2"/>
        <v>30151.42977014801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VLOOKUP($B71,IN_03_26!$B:$E,4,)</f>
        <v>13362.922553011518</v>
      </c>
      <c r="G71" s="13">
        <f t="shared" si="2"/>
        <v>77104.063130876457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VLOOKUP($B72,IN_03_26!$B:$E,4,)</f>
        <v>306421.50472923415</v>
      </c>
      <c r="G72" s="13">
        <f t="shared" si="2"/>
        <v>306421.50472923415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VLOOKUP($B73,IN_03_26!$B:$E,4,)</f>
        <v>407170.58970265568</v>
      </c>
      <c r="G73" s="13">
        <f t="shared" si="2"/>
        <v>407170.58970265568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VLOOKUP($B74,IN_03_26!$B:$E,4,)</f>
        <v>333529.89955656423</v>
      </c>
      <c r="G74" s="13">
        <f t="shared" si="2"/>
        <v>333529.89955656423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VLOOKUP($B76,IN_03_26!$B:$E,4,)</f>
        <v>10725.039730909089</v>
      </c>
      <c r="G76" s="13">
        <f>F76*E76</f>
        <v>605750.24400174536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VLOOKUP($B78,IN_03_26!$B:$E,4,)</f>
        <v>130489.21417679384</v>
      </c>
      <c r="G78" s="17">
        <f>F78*E78</f>
        <v>80903.312789612188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G155"/>
  <sheetViews>
    <sheetView workbookViewId="0">
      <selection activeCell="F10" sqref="F10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9" t="str">
        <f>'PT ORGANISMOS'!A2</f>
        <v>Precios de MARZO 2026</v>
      </c>
      <c r="B2" s="309"/>
      <c r="C2" s="309"/>
      <c r="D2" s="309"/>
      <c r="E2" s="309"/>
      <c r="F2" s="309"/>
      <c r="G2"/>
    </row>
    <row r="3" spans="1:7" ht="30" customHeight="1" x14ac:dyDescent="0.25">
      <c r="A3" s="310" t="s">
        <v>1168</v>
      </c>
      <c r="B3" s="310"/>
      <c r="C3" s="310"/>
      <c r="D3" s="310"/>
      <c r="E3" s="310"/>
      <c r="F3" s="310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29206.754325381818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37020.026183127273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61762.053732654545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39629.810466663148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24873.904711069474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22608.039633717694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6092.5708112714219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2178.3111917494343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12277.699260938913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684382.84037252015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855497.94810408668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864708.16482333478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1451704.4968982683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1363489.4398129869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1270274.2051708384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1337858.5041008382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973110.58770098619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100216.10091325613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1045460.3714851049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1192853.2991657953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1347483.3614176989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1691256.1536513381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39519.521787019265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281934.39534621697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305897.2194164762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25301.153539326555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30511.322791399572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37905.141204773725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36513.599629468496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49384.619445357559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349278.31253010069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357757.98411104653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15032.89435631862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27250.535028236314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14678.630333664938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15094.526331558342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37136.880308553489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17102.113508703384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8009.8852611144739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54153.274782906381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35661.983257186279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20104.152548375623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36154.84473885491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23182.060212395849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32433.176442217125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65644.914229122413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137887.83422454126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85128.44123148419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78263.613878224554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78303.011951286389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65793.47174131099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208728.98338067214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103774.2504519553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63793.254755502574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50018.287869596577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70508.558908204926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50086.934806916615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94244.971708171521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23227.017758373517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40682.853592276857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5042.0412570234057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19804.556600265194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2841922.5135802161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1733034.6488880452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1095916.3100029505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25833662.01395192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11603048.383626971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472708.48886314535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881537.82824528008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1354246.3171084255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3926395.9542130046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2205945.2125453399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15011201.453306343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1690109.8317779412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2150403.9176202575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460294.08584231616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2894143.0193354962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5546699.7225380708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999402.38567883149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1211834.0382596005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2428769.702865771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15441502.274469178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1211716.0960390989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2178279.5522557921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26950768.829545729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2235166.653504753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10559.507172426782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2637.109476130041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2737.7420467810584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13558.921507317349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7744.7915960253649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11822.694704377827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15805.032371981113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41391.493502058685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6475.8964486401237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63331.93510278657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94151.419990016773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497568.02811113856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8442.9005099948972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553334.17398308241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1900.1890452152111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956180.39888147521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312375.7430326746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1039252.6600478423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787304.10225892998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85802.703207089813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76508.261090235654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24553020.460139103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131683.46007415355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105197.95787023817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58134.997649336052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54275018.649065308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7006380.346678759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5672892.3968611248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27109314.436731715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53928.127519056878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54422.946649781385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75233.880003477025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13044.245830841606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3" t="s">
        <v>906</v>
      </c>
      <c r="B127" s="313"/>
      <c r="C127" s="314" t="s">
        <v>2020</v>
      </c>
      <c r="D127" s="314"/>
      <c r="E127" s="316" t="s">
        <v>921</v>
      </c>
      <c r="F127" s="316"/>
      <c r="G127" s="316"/>
    </row>
    <row r="128" spans="1:7" x14ac:dyDescent="0.25">
      <c r="A128" s="311" t="s">
        <v>43</v>
      </c>
      <c r="B128" s="312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5">
        <f>VLOOKUP($A128,Dolar!$B$8:$L$8,11,FALSE)</f>
        <v>1416.2499999999986</v>
      </c>
      <c r="G128" s="315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1992.5908583187302</v>
      </c>
      <c r="F135" s="222">
        <v>180</v>
      </c>
      <c r="G135" s="94">
        <f>VLOOKUP($F135,Flete!$O$6:$AA$47,13,FALSE)</f>
        <v>358.32318448221133</v>
      </c>
    </row>
    <row r="136" spans="1:7" x14ac:dyDescent="0.25">
      <c r="D136" s="200">
        <v>15</v>
      </c>
      <c r="E136" s="94">
        <f>VLOOKUP($D136,Flete!$O$6:$AA$47,13,FALSE)</f>
        <v>1505.0429099399437</v>
      </c>
      <c r="F136" s="222">
        <v>190</v>
      </c>
      <c r="G136" s="94">
        <f>VLOOKUP($F136,Flete!$O$6:$AA$47,13,FALSE)</f>
        <v>353.84365148472205</v>
      </c>
    </row>
    <row r="137" spans="1:7" x14ac:dyDescent="0.25">
      <c r="D137" s="200">
        <v>20</v>
      </c>
      <c r="E137" s="94">
        <f>VLOOKUP($D137,Flete!$O$6:$AA$47,13,FALSE)</f>
        <v>1261.2689357505501</v>
      </c>
      <c r="F137" s="222">
        <v>200</v>
      </c>
      <c r="G137" s="94">
        <f>VLOOKUP($F137,Flete!$O$6:$AA$47,13,FALSE)</f>
        <v>349.81207178698162</v>
      </c>
    </row>
    <row r="138" spans="1:7" x14ac:dyDescent="0.25">
      <c r="D138" s="200">
        <v>25</v>
      </c>
      <c r="E138" s="94">
        <f>VLOOKUP($D138,Flete!$O$6:$AA$47,13,FALSE)</f>
        <v>1115.0045512369143</v>
      </c>
      <c r="F138" s="222">
        <v>210</v>
      </c>
      <c r="G138" s="94">
        <f>VLOOKUP($F138,Flete!$O$6:$AA$47,13,FALSE)</f>
        <v>346.16445206045455</v>
      </c>
    </row>
    <row r="139" spans="1:7" x14ac:dyDescent="0.25">
      <c r="D139" s="200">
        <v>30</v>
      </c>
      <c r="E139" s="94">
        <f>VLOOKUP($D139,Flete!$O$6:$AA$47,13,FALSE)</f>
        <v>1017.4949615611571</v>
      </c>
      <c r="F139" s="222">
        <v>220</v>
      </c>
      <c r="G139" s="94">
        <f>VLOOKUP($F139,Flete!$O$6:$AA$47,13,FALSE)</f>
        <v>342.84843412724825</v>
      </c>
    </row>
    <row r="140" spans="1:7" x14ac:dyDescent="0.25">
      <c r="D140" s="200">
        <v>35</v>
      </c>
      <c r="E140" s="94">
        <f>VLOOKUP($D140,Flete!$O$6:$AA$47,13,FALSE)</f>
        <v>947.84525464990168</v>
      </c>
      <c r="F140" s="222">
        <v>230</v>
      </c>
      <c r="G140" s="94">
        <f>VLOOKUP($F140,Flete!$O$6:$AA$47,13,FALSE)</f>
        <v>339.82076557953798</v>
      </c>
    </row>
    <row r="141" spans="1:7" x14ac:dyDescent="0.25">
      <c r="D141" s="200">
        <v>40</v>
      </c>
      <c r="E141" s="94">
        <f>VLOOKUP($D141,Flete!$O$6:$AA$47,13,FALSE)</f>
        <v>895.60797446646006</v>
      </c>
      <c r="F141" s="222">
        <v>240</v>
      </c>
      <c r="G141" s="94">
        <f>VLOOKUP($F141,Flete!$O$6:$AA$47,13,FALSE)</f>
        <v>337.04540274413699</v>
      </c>
    </row>
    <row r="142" spans="1:7" x14ac:dyDescent="0.25">
      <c r="D142" s="200">
        <v>45</v>
      </c>
      <c r="E142" s="94">
        <f>VLOOKUP($D142,Flete!$O$6:$AA$47,13,FALSE)</f>
        <v>854.9789787682281</v>
      </c>
      <c r="F142" s="222">
        <v>250</v>
      </c>
      <c r="G142" s="94">
        <f>VLOOKUP($F142,Flete!$O$6:$AA$47,13,FALSE)</f>
        <v>334.49206893556817</v>
      </c>
    </row>
    <row r="143" spans="1:7" x14ac:dyDescent="0.25">
      <c r="D143" s="200">
        <v>50</v>
      </c>
      <c r="E143" s="94">
        <f>VLOOKUP($D143,Flete!$O$6:$AA$47,13,FALSE)</f>
        <v>822.47578220964249</v>
      </c>
      <c r="F143" s="222">
        <v>260</v>
      </c>
      <c r="G143" s="94">
        <f>VLOOKUP($F143,Flete!$O$6:$AA$47,13,FALSE)</f>
        <v>332.13514541996602</v>
      </c>
    </row>
    <row r="144" spans="1:7" x14ac:dyDescent="0.25">
      <c r="D144" s="200">
        <v>60</v>
      </c>
      <c r="E144" s="94">
        <f>VLOOKUP($D144,Flete!$O$6:$AA$47,13,FALSE)</f>
        <v>540.26199260520048</v>
      </c>
      <c r="F144" s="222">
        <v>280</v>
      </c>
      <c r="G144" s="94">
        <f>VLOOKUP($F144,Flete!$O$6:$AA$47,13,FALSE)</f>
        <v>327.92635342781949</v>
      </c>
    </row>
    <row r="145" spans="4:7" x14ac:dyDescent="0.25">
      <c r="D145" s="200">
        <v>70</v>
      </c>
      <c r="E145" s="94">
        <f>VLOOKUP($D145,Flete!$O$6:$AA$47,13,FALSE)</f>
        <v>502.73967442757356</v>
      </c>
      <c r="F145" s="222">
        <v>300</v>
      </c>
      <c r="G145" s="94">
        <f>VLOOKUP($F145,Flete!$O$6:$AA$47,13,FALSE)</f>
        <v>324.27873370129248</v>
      </c>
    </row>
    <row r="146" spans="4:7" x14ac:dyDescent="0.25">
      <c r="D146" s="200">
        <v>80</v>
      </c>
      <c r="E146" s="94">
        <f>VLOOKUP($D146,Flete!$O$6:$AA$47,13,FALSE)</f>
        <v>474.59793579435348</v>
      </c>
      <c r="F146" s="222">
        <v>320</v>
      </c>
      <c r="G146" s="94">
        <f>VLOOKUP($F146,Flete!$O$6:$AA$47,13,FALSE)</f>
        <v>321.08706644058128</v>
      </c>
    </row>
    <row r="147" spans="4:7" x14ac:dyDescent="0.25">
      <c r="D147" s="200">
        <v>90</v>
      </c>
      <c r="E147" s="94">
        <f>VLOOKUP($D147,Flete!$O$6:$AA$47,13,FALSE)</f>
        <v>452.70991685740438</v>
      </c>
      <c r="F147" s="222">
        <v>340</v>
      </c>
      <c r="G147" s="94">
        <f>VLOOKUP($F147,Flete!$O$6:$AA$47,13,FALSE)</f>
        <v>318.27088944583619</v>
      </c>
    </row>
    <row r="148" spans="4:7" x14ac:dyDescent="0.25">
      <c r="D148" s="200">
        <v>100</v>
      </c>
      <c r="E148" s="94">
        <f>VLOOKUP($D148,Flete!$O$6:$AA$47,13,FALSE)</f>
        <v>435.19950170784517</v>
      </c>
      <c r="F148" s="222">
        <v>360</v>
      </c>
      <c r="G148" s="94">
        <f>VLOOKUP($F148,Flete!$O$6:$AA$47,13,FALSE)</f>
        <v>315.76762100606271</v>
      </c>
    </row>
    <row r="149" spans="4:7" x14ac:dyDescent="0.25">
      <c r="D149" s="200">
        <v>110</v>
      </c>
      <c r="E149" s="94">
        <f>VLOOKUP($D149,Flete!$O$6:$AA$47,13,FALSE)</f>
        <v>420.87279840366028</v>
      </c>
      <c r="F149" s="222">
        <v>380</v>
      </c>
      <c r="G149" s="94">
        <f>VLOOKUP($F149,Flete!$O$6:$AA$47,13,FALSE)</f>
        <v>313.52785450731801</v>
      </c>
    </row>
    <row r="150" spans="4:7" x14ac:dyDescent="0.25">
      <c r="D150" s="200">
        <v>120</v>
      </c>
      <c r="E150" s="94">
        <f>VLOOKUP($D150,Flete!$O$6:$AA$47,13,FALSE)</f>
        <v>408.93387898350636</v>
      </c>
      <c r="F150" s="222">
        <v>400</v>
      </c>
      <c r="G150" s="94">
        <f>VLOOKUP($F150,Flete!$O$6:$AA$47,13,FALSE)</f>
        <v>311.51206465844791</v>
      </c>
    </row>
    <row r="151" spans="4:7" x14ac:dyDescent="0.25">
      <c r="D151" s="200">
        <v>130</v>
      </c>
      <c r="E151" s="94">
        <f>VLOOKUP($D151,Flete!$O$6:$AA$47,13,FALSE)</f>
        <v>398.83171639722218</v>
      </c>
      <c r="F151" s="222">
        <v>420</v>
      </c>
      <c r="G151" s="94">
        <f>VLOOKUP($F151,Flete!$O$6:$AA$47,13,FALSE)</f>
        <v>309.68825479518438</v>
      </c>
    </row>
    <row r="152" spans="4:7" x14ac:dyDescent="0.25">
      <c r="D152" s="200">
        <v>140</v>
      </c>
      <c r="E152" s="94">
        <f>VLOOKUP($D152,Flete!$O$6:$AA$47,13,FALSE)</f>
        <v>390.17271989469282</v>
      </c>
      <c r="F152" s="222">
        <v>440</v>
      </c>
      <c r="G152" s="94">
        <f>VLOOKUP($F152,Flete!$O$6:$AA$47,13,FALSE)</f>
        <v>308.03024582858126</v>
      </c>
    </row>
    <row r="153" spans="4:7" x14ac:dyDescent="0.25">
      <c r="D153" s="200">
        <v>150</v>
      </c>
      <c r="E153" s="94">
        <f>VLOOKUP($D153,Flete!$O$6:$AA$47,13,FALSE)</f>
        <v>375.34540987267076</v>
      </c>
      <c r="F153" s="222">
        <v>460</v>
      </c>
      <c r="G153" s="94">
        <f>VLOOKUP($F153,Flete!$O$6:$AA$47,13,FALSE)</f>
        <v>306.51641155472606</v>
      </c>
    </row>
    <row r="154" spans="4:7" x14ac:dyDescent="0.25">
      <c r="D154" s="200">
        <v>160</v>
      </c>
      <c r="E154" s="94">
        <f>VLOOKUP($D154,Flete!$O$6:$AA$47,13,FALSE)</f>
        <v>368.96207535124847</v>
      </c>
      <c r="F154" s="222">
        <v>480</v>
      </c>
      <c r="G154" s="94">
        <f>VLOOKUP($F154,Flete!$O$6:$AA$47,13,FALSE)</f>
        <v>305.12873013702563</v>
      </c>
    </row>
    <row r="155" spans="4:7" x14ac:dyDescent="0.25">
      <c r="D155" s="201">
        <v>170</v>
      </c>
      <c r="E155" s="95">
        <f>VLOOKUP($D155,Flete!$O$6:$AA$47,13,FALSE)</f>
        <v>363.32972136175817</v>
      </c>
      <c r="F155" s="223">
        <v>500</v>
      </c>
      <c r="G155" s="95">
        <f>VLOOKUP($F155,Flete!$O$6:$AA$47,13,FALSE)</f>
        <v>303.85206323274116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1069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2178279.5522557921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VLOOKUP($B9,IN_03_26!$B:$E,4,)</f>
        <v>15602.213446182235</v>
      </c>
      <c r="G9" s="13">
        <f>F9*E9</f>
        <v>994173.04079073202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VLOOKUP($B10,IN_03_26!$B:$E,4,)</f>
        <v>1177.318714994271</v>
      </c>
      <c r="G10" s="13">
        <f>F10*E10</f>
        <v>62809.95344494436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VLOOKUP($B11,IN_03_26!$B:$E,4,)</f>
        <v>6356.1747721594938</v>
      </c>
      <c r="G11" s="13">
        <f>F11*E11</f>
        <v>87270.279621749854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VLOOKUP($B12,IN_03_26!$B:$E,4,)</f>
        <v>8370.7961298527989</v>
      </c>
      <c r="G12" s="13">
        <f>F12*E12</f>
        <v>41016.901036278716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VLOOKUP($B13,IN_03_26!$B:$E,4,)</f>
        <v>3293.2882010554677</v>
      </c>
      <c r="G13" s="13">
        <f>F13*E13</f>
        <v>437184.00869011332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VLOOKUP($B15,IN_03_26!$B:$E,4,)</f>
        <v>10725.039730909089</v>
      </c>
      <c r="G15" s="13">
        <f>F15*E15</f>
        <v>536251.98654545448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VLOOKUP($B17,IN_03_26!$B:$E,4,)</f>
        <v>130489.21417679384</v>
      </c>
      <c r="G17" s="17">
        <f>F17*E17</f>
        <v>19573.382126519075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26950768.829545729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VLOOKUP($B23,IN_03_26!$B:$E,4,)</f>
        <v>15602.213446182235</v>
      </c>
      <c r="G23" s="13">
        <f t="shared" ref="G23:G28" si="0">F23*E23</f>
        <v>7373918.1189346481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VLOOKUP($B24,IN_03_26!$B:$E,4,)</f>
        <v>1177.318714994271</v>
      </c>
      <c r="G24" s="13">
        <f t="shared" si="0"/>
        <v>678526.4496500782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VLOOKUP($B25,IN_03_26!$B:$E,4,)</f>
        <v>2598608.6385503854</v>
      </c>
      <c r="G25" s="13">
        <f t="shared" si="0"/>
        <v>4526776.2483547712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VLOOKUP($B26,IN_03_26!$B:$E,4,)</f>
        <v>6356.1747721594938</v>
      </c>
      <c r="G26" s="13">
        <f t="shared" si="0"/>
        <v>933404.26529162168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VLOOKUP($B27,IN_03_26!$B:$E,4,)</f>
        <v>8370.7961298527989</v>
      </c>
      <c r="G27" s="13">
        <f t="shared" si="0"/>
        <v>3122474.3723576907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VLOOKUP($B28,IN_03_26!$B:$E,4,)</f>
        <v>3293.2882010554677</v>
      </c>
      <c r="G28" s="13">
        <f t="shared" si="0"/>
        <v>6857696.3532628259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VLOOKUP($B30,IN_03_26!$B:$E,4,)</f>
        <v>10725.039730909089</v>
      </c>
      <c r="G30" s="13">
        <f>F30*E30</f>
        <v>3231443.7458831775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VLOOKUP($B32,IN_03_26!$B:$E,4,)</f>
        <v>130489.21417679384</v>
      </c>
      <c r="G32" s="17">
        <f>F32*E32</f>
        <v>226529.27581091411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2235166.653504753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VLOOKUP($B38,IN_03_26!$B:$E,4,)</f>
        <v>151138.55195071068</v>
      </c>
      <c r="G38" s="13">
        <f t="shared" ref="G38:G44" si="1">F38*E38</f>
        <v>151138.55195071068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VLOOKUP($B39,IN_03_26!$B:$E,4,)</f>
        <v>32856.495897338675</v>
      </c>
      <c r="G39" s="13">
        <f t="shared" si="1"/>
        <v>118283.38523041923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VLOOKUP($B40,IN_03_26!$B:$E,4,)</f>
        <v>1177.318714994271</v>
      </c>
      <c r="G40" s="13">
        <f t="shared" si="1"/>
        <v>51802.023459747921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VLOOKUP($B41,IN_03_26!$B:$E,4,)</f>
        <v>15602.213446182235</v>
      </c>
      <c r="G41" s="13">
        <f t="shared" si="1"/>
        <v>514873.04372401378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VLOOKUP($B42,IN_03_26!$B:$E,4,)</f>
        <v>6356.1747721594938</v>
      </c>
      <c r="G42" s="13">
        <f t="shared" si="1"/>
        <v>135767.89313332678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VLOOKUP($B43,IN_03_26!$B:$E,4,)</f>
        <v>8370.7961298527989</v>
      </c>
      <c r="G43" s="13">
        <f t="shared" si="1"/>
        <v>212534.51373696257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VLOOKUP($B44,IN_03_26!$B:$E,4,)</f>
        <v>3293.2882010554677</v>
      </c>
      <c r="G44" s="13">
        <f t="shared" si="1"/>
        <v>574217.73073603143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VLOOKUP($B46,IN_03_26!$B:$E,4,)</f>
        <v>10725.039730909089</v>
      </c>
      <c r="G46" s="13">
        <f>F46*E46</f>
        <v>450451.66869818175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VLOOKUP($B48,IN_03_26!$B:$E,4,)</f>
        <v>130489.21417679384</v>
      </c>
      <c r="G48" s="17">
        <f>F48*E48</f>
        <v>26097.84283535877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1076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10559.507172426782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VLOOKUP($B9,IN_03_26!$B:$E,4,)</f>
        <v>165002.51547053587</v>
      </c>
      <c r="G9" s="13">
        <f>F9*E9</f>
        <v>2062.5314433816984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VLOOKUP($B10,IN_03_26!$B:$E,4,)</f>
        <v>7320.448073353592</v>
      </c>
      <c r="G10" s="13">
        <f>F10*E10</f>
        <v>490.47002091469068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VLOOKUP($B11,IN_03_26!$B:$E,4,)</f>
        <v>9294.1612608334835</v>
      </c>
      <c r="G11" s="13">
        <f>F11*E11</f>
        <v>3160.0148286833846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VLOOKUP($B13,IN_03_26!$B:$E,4,)</f>
        <v>9301.5141163636363</v>
      </c>
      <c r="G13" s="13">
        <f>F13*E13</f>
        <v>4650.7570581818181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VLOOKUP($B15,IN_03_26!$B:$E,4,)</f>
        <v>130489.21417679384</v>
      </c>
      <c r="G15" s="17">
        <f>F15*E15</f>
        <v>195.73382126519078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2637.109476130041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VLOOKUP($B21,IN_03_26!$B:$E,4,)</f>
        <v>7320.448073353592</v>
      </c>
      <c r="G21" s="13">
        <f>F21*E21</f>
        <v>146.40896146707183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VLOOKUP($B22,IN_03_26!$B:$E,4,)</f>
        <v>333.59126161220934</v>
      </c>
      <c r="G22" s="13">
        <f>F22*E22</f>
        <v>100.0773784836628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VLOOKUP($B24,IN_03_26!$B:$E,4,)</f>
        <v>9301.5141163636363</v>
      </c>
      <c r="G24" s="13">
        <f>F24*E24</f>
        <v>2325.3785290909091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VLOOKUP($B26,IN_03_26!$B:$E,4,)</f>
        <v>130489.21417679384</v>
      </c>
      <c r="G26" s="17">
        <f>F26*E26</f>
        <v>65.244607088396918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2737.7420467810584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VLOOKUP($B32,IN_03_26!$B:$E,4,)</f>
        <v>7320.448073353592</v>
      </c>
      <c r="G32" s="13">
        <f>F32*E32</f>
        <v>146.40896146707183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VLOOKUP($B33,IN_03_26!$B:$E,4,)</f>
        <v>2676.1326551290726</v>
      </c>
      <c r="G33" s="13">
        <f>F33*E33</f>
        <v>200.70994913468044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VLOOKUP($B35,IN_03_26!$B:$E,4,)</f>
        <v>9301.5141163636363</v>
      </c>
      <c r="G35" s="13">
        <f>F35*E35</f>
        <v>2325.3785290909091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VLOOKUP($B37,IN_03_26!$B:$E,4,)</f>
        <v>130489.21417679384</v>
      </c>
      <c r="G37" s="17">
        <f>F37*E37</f>
        <v>65.244607088396918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13558.921507317349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VLOOKUP($B43,IN_03_26!$B:$E,4,)</f>
        <v>102704.01693239999</v>
      </c>
      <c r="G43" s="13">
        <f>F43*E43</f>
        <v>5135.2008466199995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VLOOKUP($B44,IN_03_26!$B:$E,4,)</f>
        <v>41679.480062709044</v>
      </c>
      <c r="G44" s="13">
        <f>F44*E44</f>
        <v>1041.9870015677261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VLOOKUP($B45,IN_03_26!$B:$E,4,)</f>
        <v>14461.96435033076</v>
      </c>
      <c r="G45" s="13">
        <f>F45*E45</f>
        <v>144.6196435033076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VLOOKUP($B47,IN_03_26!$B:$E,4,)</f>
        <v>9301.5141163636363</v>
      </c>
      <c r="G47" s="13">
        <f>F47*E47</f>
        <v>6976.1355872727272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VLOOKUP($B49,IN_03_26!$B:$E,4,)</f>
        <v>130489.21417679384</v>
      </c>
      <c r="G49" s="17">
        <f>F49*E49</f>
        <v>260.97842835358767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7744.7915960253649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VLOOKUP($B53,IN_03_26!$B:$E,4,)</f>
        <v>3198.968813991276</v>
      </c>
      <c r="G53" s="13">
        <f>F53*E53</f>
        <v>191.93812883947655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VLOOKUP($B54,IN_03_26!$B:$E,4,)</f>
        <v>14461.96435033076</v>
      </c>
      <c r="G54" s="13">
        <f>F54*E54</f>
        <v>2892.3928700661522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VLOOKUP($B56,IN_03_26!$B:$E,4,)</f>
        <v>9301.5141163636363</v>
      </c>
      <c r="G56" s="13">
        <f>F56*E56</f>
        <v>4464.7267758545449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VLOOKUP($B58,IN_03_26!$B:$E,4,)</f>
        <v>130489.21417679384</v>
      </c>
      <c r="G58" s="17">
        <f>F58*E58</f>
        <v>195.73382126519078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11822.694704377827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VLOOKUP($B64,IN_03_26!$B:$E,4,)</f>
        <v>3198.968813991276</v>
      </c>
      <c r="G64" s="13">
        <f>F64*E64</f>
        <v>191.93812883947655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VLOOKUP($B65,IN_03_26!$B:$E,4,)</f>
        <v>41679.480062709044</v>
      </c>
      <c r="G65" s="13">
        <f>F65*E65</f>
        <v>1583.8202423829437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VLOOKUP($B66,IN_03_26!$B:$E,4,)</f>
        <v>102704.01693239999</v>
      </c>
      <c r="G66" s="13">
        <f>F66*E66</f>
        <v>5135.2008466199995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VLOOKUP($B68,IN_03_26!$B:$E,4,)</f>
        <v>9301.5141163636363</v>
      </c>
      <c r="G68" s="13">
        <f>F68*E68</f>
        <v>4650.7570581818181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VLOOKUP($B70,IN_03_26!$B:$E,4,)</f>
        <v>130489.21417679384</v>
      </c>
      <c r="G70" s="17">
        <f>F70*E70</f>
        <v>260.97842835358767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15805.032371981113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VLOOKUP($B76,IN_03_26!$B:$E,4,)</f>
        <v>20604.312324108338</v>
      </c>
      <c r="G76" s="13">
        <f>F76*E76</f>
        <v>10302.156162054169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VLOOKUP($B77,IN_03_26!$B:$E,4,)</f>
        <v>3198.968813991276</v>
      </c>
      <c r="G77" s="13">
        <f>F77*E77</f>
        <v>460.65150921474373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VLOOKUP($B79,IN_03_26!$B:$E,4,)</f>
        <v>9301.5141163636363</v>
      </c>
      <c r="G79" s="13">
        <f>F79*E79</f>
        <v>4650.7570581818181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VLOOKUP($B81,IN_03_26!$B:$E,4,)</f>
        <v>130489.21417679384</v>
      </c>
      <c r="G81" s="17">
        <f>F81*E81</f>
        <v>391.46764253038157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41391.493502058685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VLOOKUP($B9,IN_03_26!$B:$E,4,)</f>
        <v>30561.885129233378</v>
      </c>
      <c r="G9" s="13">
        <f>F9*E9</f>
        <v>32089.979385695049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VLOOKUP($B11,IN_03_26!$B:$E,4,)</f>
        <v>9301.5141163636363</v>
      </c>
      <c r="G11" s="17">
        <f>F11*E11</f>
        <v>9301.5141163636363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6475.8964486401237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VLOOKUP($B9,IN_03_26!$B:$E,4,)</f>
        <v>240330.17157786401</v>
      </c>
      <c r="G9" s="13">
        <f>F9*E9</f>
        <v>1970.7074069384846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VLOOKUP($B10,IN_03_26!$B:$E,4,)</f>
        <v>3469.5946083330159</v>
      </c>
      <c r="G10" s="13">
        <f>F10*E10</f>
        <v>242.87162258331114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VLOOKUP($B11,IN_03_26!$B:$E,4,)</f>
        <v>17905.878153397054</v>
      </c>
      <c r="G11" s="13">
        <f>F11*E11</f>
        <v>1471.8631842092377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VLOOKUP($B13,IN_03_26!$B:$E,4,)</f>
        <v>9301.5141163636363</v>
      </c>
      <c r="G13" s="17">
        <f>F13*E13</f>
        <v>2790.4542349090907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63331.93510278657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VLOOKUP($B19,IN_03_26!$B:$E,4,)</f>
        <v>694.98498880102773</v>
      </c>
      <c r="G19" s="13">
        <f>F19*E19</f>
        <v>32525.297475888099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VLOOKUP($B20,IN_03_26!$B:$E,4,)</f>
        <v>4786.7602774891766</v>
      </c>
      <c r="G20" s="13">
        <f>F20*E20</f>
        <v>1914.7041109956708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VLOOKUP($B21,IN_03_26!$B:$E,4,)</f>
        <v>30424.08109064764</v>
      </c>
      <c r="G21" s="13">
        <f>F21*E21</f>
        <v>2847.6939900846191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VLOOKUP($B23,IN_03_26!$B:$E,4,)</f>
        <v>9301.5141163636363</v>
      </c>
      <c r="G23" s="17">
        <f>F23*E23</f>
        <v>26044.239525818179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94151.419990016773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VLOOKUP($B29,IN_03_26!$B:$E,4,)</f>
        <v>694.98498880102773</v>
      </c>
      <c r="G29" s="13">
        <f t="shared" ref="G29:G38" si="0">F29*E29</f>
        <v>25485.099539333689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VLOOKUP($B30,IN_03_26!$B:$E,4,)</f>
        <v>23515.201635301368</v>
      </c>
      <c r="G30" s="13">
        <f t="shared" si="0"/>
        <v>2422.0657684360408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VLOOKUP($B31,IN_03_26!$B:$E,4,)</f>
        <v>19116.520819237598</v>
      </c>
      <c r="G31" s="13">
        <f t="shared" si="0"/>
        <v>1682.2538320929084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VLOOKUP($B32,IN_03_26!$B:$E,4,)</f>
        <v>22329.628674437328</v>
      </c>
      <c r="G32" s="13">
        <f t="shared" si="0"/>
        <v>22329.628674437328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VLOOKUP($B33,IN_03_26!$B:$E,4,)</f>
        <v>374.83715163092239</v>
      </c>
      <c r="G33" s="13">
        <f t="shared" si="0"/>
        <v>749.67430326184478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VLOOKUP($B34,IN_03_26!$B:$E,4,)</f>
        <v>240330.17157786401</v>
      </c>
      <c r="G34" s="13">
        <f t="shared" si="0"/>
        <v>1441.981029467184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VLOOKUP($B35,IN_03_26!$B:$E,4,)</f>
        <v>1697.6524605947052</v>
      </c>
      <c r="G35" s="13">
        <f t="shared" si="0"/>
        <v>1697.6524605947052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VLOOKUP($B36,IN_03_26!$B:$E,4,)</f>
        <v>1895.3786115951341</v>
      </c>
      <c r="G36" s="13">
        <f t="shared" si="0"/>
        <v>1895.3786115951341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VLOOKUP($B37,IN_03_26!$B:$E,4,)</f>
        <v>44968.613539329439</v>
      </c>
      <c r="G37" s="13">
        <f t="shared" si="0"/>
        <v>584.59197601128267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VLOOKUP($B38,IN_03_26!$B:$E,4,)</f>
        <v>26187.409802726637</v>
      </c>
      <c r="G38" s="13">
        <f t="shared" si="0"/>
        <v>8641.8452348997907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VLOOKUP($B40,IN_03_26!$B:$E,4,)</f>
        <v>9301.5141163636363</v>
      </c>
      <c r="G40" s="13">
        <f>F40*E40</f>
        <v>25114.088114181821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VLOOKUP($B42,IN_03_26!$B:$E,4,)</f>
        <v>210716.04457050413</v>
      </c>
      <c r="G42" s="17">
        <f>F42*E42</f>
        <v>2107.1604457050412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497568.02811113856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VLOOKUP($B48,IN_03_26!$B:$E,4,)</f>
        <v>128337.68667009294</v>
      </c>
      <c r="G48" s="13">
        <f>F48*E48</f>
        <v>128337.68667009294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VLOOKUP($B49,IN_03_26!$B:$E,4,)</f>
        <v>264237.15275943035</v>
      </c>
      <c r="G49" s="13">
        <f>F49*E49</f>
        <v>317084.58331131638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VLOOKUP($B51,IN_03_26!$B:$E,4,)</f>
        <v>9301.5141163636363</v>
      </c>
      <c r="G51" s="13">
        <f>F51*E51</f>
        <v>43717.11634690909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VLOOKUP($B53,IN_03_26!$B:$E,4,)</f>
        <v>210716.04457050413</v>
      </c>
      <c r="G53" s="17">
        <f>F53*E53</f>
        <v>8428.6417828201647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8442.9005099948972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VLOOKUP($B57,IN_03_26!$B:$E,4,)</f>
        <v>2196.6853908202074</v>
      </c>
      <c r="G57" s="13">
        <f>F57*E57</f>
        <v>1098.3426954101037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VLOOKUP($B58,IN_03_26!$B:$E,4,)</f>
        <v>2693.8007564029754</v>
      </c>
      <c r="G58" s="13">
        <f>F58*E58</f>
        <v>2693.8007564029754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VLOOKUP($B60,IN_03_26!$B:$E,4,)</f>
        <v>9301.5141163636363</v>
      </c>
      <c r="G60" s="17">
        <f>F60*E60</f>
        <v>4650.7570581818181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553334.17398308241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VLOOKUP($B66,IN_03_26!$B:$E,4,)</f>
        <v>14906.664805919534</v>
      </c>
      <c r="G66" s="13">
        <f>F66*E66</f>
        <v>506826.60340126418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VLOOKUP($B68,IN_03_26!$B:$E,4,)</f>
        <v>9301.5141163636363</v>
      </c>
      <c r="G68" s="17">
        <f>F68*E68</f>
        <v>46507.570581818181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1900.1890452152111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VLOOKUP($B74,IN_03_26!$B:$E,4,)</f>
        <v>9301.5141163636363</v>
      </c>
      <c r="G74" s="13">
        <f>F74*E74</f>
        <v>595.29690344727271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VLOOKUP($B76,IN_03_26!$B:$E,4,)</f>
        <v>130489.21417679384</v>
      </c>
      <c r="G76" s="17">
        <f>F76*E76</f>
        <v>1304.8921417679385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956180.39888147521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VLOOKUP($B82,IN_03_26!$B:$E,4,)</f>
        <v>14314.359761194028</v>
      </c>
      <c r="G82" s="13">
        <f>F82*E82</f>
        <v>27277.443960931338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VLOOKUP($B83,IN_03_26!$B:$E,4,)</f>
        <v>5132.8284892070278</v>
      </c>
      <c r="G83" s="13">
        <f>F83*E83</f>
        <v>184781.82561145301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VLOOKUP($B85,IN_03_26!$B:$E,4,)</f>
        <v>9301.5141163636363</v>
      </c>
      <c r="G85" s="17">
        <f>F85*E85</f>
        <v>744121.1293090909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312375.7430326746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VLOOKUP($B90,IN_03_26!$B:$E,4,)</f>
        <v>694.98498880102773</v>
      </c>
      <c r="G90" s="13">
        <f>F90*E90</f>
        <v>243244.74608035971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VLOOKUP($B91,IN_03_26!$B:$E,4,)</f>
        <v>19116.520819237598</v>
      </c>
      <c r="G91" s="13">
        <f>F91*E91</f>
        <v>12425.73853250444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VLOOKUP($B92,IN_03_26!$B:$E,4,)</f>
        <v>23515.201635301368</v>
      </c>
      <c r="G92" s="13">
        <f>F92*E92</f>
        <v>15284.881062945889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VLOOKUP($B94,IN_03_26!$B:$E,4,)</f>
        <v>9301.5141163636363</v>
      </c>
      <c r="G94" s="13">
        <f>F94*E94</f>
        <v>37206.056465454545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VLOOKUP($B96,IN_03_26!$B:$E,4,)</f>
        <v>210716.04457050413</v>
      </c>
      <c r="G96" s="17">
        <f>F96*E96</f>
        <v>4214.3208914100824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1039252.6600478423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VLOOKUP($B102,IN_03_26!$B:$E,4,)</f>
        <v>257224.39142715654</v>
      </c>
      <c r="G102" s="13">
        <f>F102*E102</f>
        <v>1028897.5657086262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VLOOKUP($B104,IN_03_26!$B:$E,4,)</f>
        <v>9301.5141163636363</v>
      </c>
      <c r="G104" s="13">
        <f>F104*E104</f>
        <v>9301.5141163636363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VLOOKUP($B106,IN_03_26!$B:$E,4,)</f>
        <v>210716.04457050413</v>
      </c>
      <c r="G106" s="17">
        <f>F106*E106</f>
        <v>1053.5802228525206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787304.10225892998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VLOOKUP($B112,IN_03_26!$B:$E,4,)</f>
        <v>128337.68667009294</v>
      </c>
      <c r="G112" s="13">
        <f>F112*E112</f>
        <v>128337.68667009294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VLOOKUP($B113,IN_03_26!$B:$E,4,)</f>
        <v>505683.88121592323</v>
      </c>
      <c r="G113" s="13">
        <f>F113*E113</f>
        <v>606820.65745910781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VLOOKUP($B115,IN_03_26!$B:$E,4,)</f>
        <v>9301.5141163636363</v>
      </c>
      <c r="G115" s="13">
        <f>F115*E115</f>
        <v>43717.11634690909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VLOOKUP($B117,IN_03_26!$B:$E,4,)</f>
        <v>210716.04457050413</v>
      </c>
      <c r="G117" s="17">
        <f>F117*E117</f>
        <v>8428.6417828201647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1116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85802.703207089813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VLOOKUP($B9,IN_03_26!$B:$E,4,)</f>
        <v>11255.635202956899</v>
      </c>
      <c r="G9" s="13">
        <f t="shared" ref="G9:G16" si="0">F9*E9</f>
        <v>44504.781592491578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VLOOKUP($B10,IN_03_26!$B:$E,4,)</f>
        <v>20923.496532665496</v>
      </c>
      <c r="G10" s="13">
        <f t="shared" si="0"/>
        <v>2971.1365076385005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VLOOKUP($B11,IN_03_26!$B:$E,4,)</f>
        <v>524400.73333460023</v>
      </c>
      <c r="G11" s="13">
        <f t="shared" si="0"/>
        <v>5244.0073333460023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VLOOKUP($B12,IN_03_26!$B:$E,4,)</f>
        <v>2908.799661594212</v>
      </c>
      <c r="G12" s="13">
        <f t="shared" si="0"/>
        <v>6399.3592555072673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VLOOKUP($B13,IN_03_26!$B:$E,4,)</f>
        <v>24028.435429567846</v>
      </c>
      <c r="G13" s="13">
        <f t="shared" si="0"/>
        <v>168.19904800697492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VLOOKUP($B14,IN_03_26!$B:$E,4,)</f>
        <v>694.98498880102773</v>
      </c>
      <c r="G14" s="13">
        <f t="shared" si="0"/>
        <v>756.83865280431917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VLOOKUP($B15,IN_03_26!$B:$E,4,)</f>
        <v>27606.577655192792</v>
      </c>
      <c r="G15" s="13">
        <f t="shared" si="0"/>
        <v>193.24604358634954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VLOOKUP($B16,IN_03_26!$B:$E,4,)</f>
        <v>4786.7602774891766</v>
      </c>
      <c r="G16" s="13">
        <f t="shared" si="0"/>
        <v>258.48505498441551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VLOOKUP($B18,IN_03_26!$B:$E,4,)</f>
        <v>10725.039730909089</v>
      </c>
      <c r="G18" s="13">
        <f>F18*E18</f>
        <v>9577.4604797018164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VLOOKUP($B20,IN_03_26!$B:$E,4,)</f>
        <v>160501.93101043472</v>
      </c>
      <c r="G20" s="17">
        <f>F20*E20</f>
        <v>15729.189239022604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76508.261090235654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VLOOKUP($B26,IN_03_26!$B:$E,4,)</f>
        <v>11255.635202956899</v>
      </c>
      <c r="G26" s="13">
        <f t="shared" ref="G26:G31" si="1">F26*E26</f>
        <v>44504.781592491578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VLOOKUP($B27,IN_03_26!$B:$E,4,)</f>
        <v>20923.496532665496</v>
      </c>
      <c r="G27" s="13">
        <f t="shared" si="1"/>
        <v>2971.1365076385005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VLOOKUP($B28,IN_03_26!$B:$E,4,)</f>
        <v>524400.73333460023</v>
      </c>
      <c r="G28" s="13">
        <f t="shared" si="1"/>
        <v>2517.123520006081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VLOOKUP($B29,IN_03_26!$B:$E,4,)</f>
        <v>694.98498880102773</v>
      </c>
      <c r="G29" s="13">
        <f t="shared" si="1"/>
        <v>756.83865280431917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VLOOKUP($B30,IN_03_26!$B:$E,4,)</f>
        <v>27606.577655192792</v>
      </c>
      <c r="G30" s="13">
        <f t="shared" si="1"/>
        <v>193.24604358634954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VLOOKUP($B31,IN_03_26!$B:$E,4,)</f>
        <v>4786.7602774891766</v>
      </c>
      <c r="G31" s="13">
        <f t="shared" si="1"/>
        <v>258.48505498441551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VLOOKUP($B33,IN_03_26!$B:$E,4,)</f>
        <v>10725.039730909089</v>
      </c>
      <c r="G33" s="13">
        <f>F33*E33</f>
        <v>9577.4604797018164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VLOOKUP($B35,IN_03_26!$B:$E,4,)</f>
        <v>160501.93101043472</v>
      </c>
      <c r="G35" s="17">
        <f>F35*E35</f>
        <v>15729.189239022604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24553020.460139103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VLOOKUP($B42,IN_03_26!$B:$E,4,)</f>
        <v>4342507.6730528511</v>
      </c>
      <c r="G42" s="13">
        <f t="shared" ref="G42:G47" si="2">F42*E42</f>
        <v>4342507.6730528511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VLOOKUP($B43,IN_03_26!$B:$E,4,)</f>
        <v>4467766.7517719632</v>
      </c>
      <c r="G43" s="13">
        <f t="shared" si="2"/>
        <v>4467766.7517719632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VLOOKUP($B44,IN_03_26!$B:$E,4,)</f>
        <v>4112474.8967937394</v>
      </c>
      <c r="G44" s="13">
        <f t="shared" si="2"/>
        <v>4112474.8967937394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VLOOKUP($B45,IN_03_26!$B:$E,4,)</f>
        <v>467816.14179215592</v>
      </c>
      <c r="G45" s="13">
        <f t="shared" si="2"/>
        <v>467816.14179215592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VLOOKUP($B46,IN_03_26!$B:$E,4,)</f>
        <v>36004.96687545193</v>
      </c>
      <c r="G46" s="13">
        <f t="shared" si="2"/>
        <v>4320596.0250542313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VLOOKUP($B47,IN_03_26!$B:$E,4,)</f>
        <v>90334.740858492063</v>
      </c>
      <c r="G47" s="13">
        <f t="shared" si="2"/>
        <v>4625138.7319547934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VLOOKUP($B49,IN_03_26!$B:$E,4,)</f>
        <v>10725.039730909089</v>
      </c>
      <c r="G49" s="13">
        <f>F49*E49</f>
        <v>772202.86062545446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VLOOKUP($B51,IN_03_26!$B:$E,4,)</f>
        <v>160501.93101043472</v>
      </c>
      <c r="G51" s="17">
        <f>F51*E51</f>
        <v>1444517.3790939124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1123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131683.46007415355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VLOOKUP($B9,IN_03_26!$B:$E,4,)</f>
        <v>39159.855111728422</v>
      </c>
      <c r="G9" s="13">
        <f t="shared" ref="G9:G15" si="0">F9*E9</f>
        <v>61089.373974296344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VLOOKUP($B10,IN_03_26!$B:$E,4,)</f>
        <v>21046.65665470326</v>
      </c>
      <c r="G10" s="13">
        <f t="shared" si="0"/>
        <v>14732.659658292281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VLOOKUP($B11,IN_03_26!$B:$E,4,)</f>
        <v>62401.128798824713</v>
      </c>
      <c r="G11" s="13">
        <f t="shared" si="0"/>
        <v>10358.587380604902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VLOOKUP($B12,IN_03_26!$B:$E,4,)</f>
        <v>223860.32536428567</v>
      </c>
      <c r="G12" s="13">
        <f t="shared" si="0"/>
        <v>2238.603253642857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VLOOKUP($B13,IN_03_26!$B:$E,4,)</f>
        <v>694.98498880102773</v>
      </c>
      <c r="G13" s="13">
        <f t="shared" si="0"/>
        <v>5888.6078101111088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VLOOKUP($B14,IN_03_26!$B:$E,4,)</f>
        <v>30424.08109064764</v>
      </c>
      <c r="G14" s="13">
        <f t="shared" si="0"/>
        <v>973.57059490072447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VLOOKUP($B15,IN_03_26!$B:$E,4,)</f>
        <v>4786.7602774891766</v>
      </c>
      <c r="G15" s="13">
        <f t="shared" si="0"/>
        <v>3144.9015023103893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VLOOKUP($B17,IN_03_26!$B:$E,4,)</f>
        <v>10725.039730909089</v>
      </c>
      <c r="G17" s="13">
        <f>F17*E17</f>
        <v>14317.928040763634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VLOOKUP($B19,IN_03_26!$B:$E,4,)</f>
        <v>160501.93101043472</v>
      </c>
      <c r="G19" s="17">
        <f>F19*E19</f>
        <v>18939.227859231298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105197.95787023817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VLOOKUP($B25,IN_03_26!$B:$E,4,)</f>
        <v>39159.855111728422</v>
      </c>
      <c r="G25" s="13">
        <f>F25*E25</f>
        <v>61089.373974296344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VLOOKUP($B26,IN_03_26!$B:$E,4,)</f>
        <v>223860.32536428567</v>
      </c>
      <c r="G26" s="13">
        <f>F26*E26</f>
        <v>2238.603253642857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VLOOKUP($B27,IN_03_26!$B:$E,4,)</f>
        <v>694.98498880102773</v>
      </c>
      <c r="G27" s="13">
        <f>F27*E27</f>
        <v>5888.6078101111088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VLOOKUP($B28,IN_03_26!$B:$E,4,)</f>
        <v>30424.08109064764</v>
      </c>
      <c r="G28" s="13">
        <f>F28*E28</f>
        <v>973.57059490072447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VLOOKUP($B29,IN_03_26!$B:$E,4,)</f>
        <v>4786.7602774891766</v>
      </c>
      <c r="G29" s="13">
        <f>F29*E29</f>
        <v>3144.9015023103893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VLOOKUP($B31,IN_03_26!$B:$E,4,)</f>
        <v>10725.039730909089</v>
      </c>
      <c r="G31" s="13">
        <f>F31*E31</f>
        <v>12923.672875745453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VLOOKUP($B33,IN_03_26!$B:$E,4,)</f>
        <v>160501.93101043472</v>
      </c>
      <c r="G33" s="17">
        <f>F33*E33</f>
        <v>18939.227859231298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58134.997649336052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VLOOKUP($B9,IN_03_26!$B:$E,4,)</f>
        <v>11837.936118358537</v>
      </c>
      <c r="G9" s="13">
        <f>F9*E9</f>
        <v>21308.285013045366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VLOOKUP($B10,IN_03_26!$B:$E,4,)</f>
        <v>24802.773421188842</v>
      </c>
      <c r="G10" s="13">
        <f>F10*E10</f>
        <v>3968.4437473902149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VLOOKUP($B11,IN_03_26!$B:$E,4,)</f>
        <v>52916.126629830411</v>
      </c>
      <c r="G11" s="13">
        <f>F11*E11</f>
        <v>5979.5223091708367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VLOOKUP($B13,IN_03_26!$B:$E,4,)</f>
        <v>10725.039730909089</v>
      </c>
      <c r="G13" s="13">
        <f>F13*E13</f>
        <v>9223.5341685818166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VLOOKUP($B15,IN_03_26!$B:$E,4,)</f>
        <v>160501.93101043472</v>
      </c>
      <c r="G15" s="17">
        <f>F15*E15</f>
        <v>17655.212411147819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1136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1137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54275018.649065308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VLOOKUP($B11,IN_03_26!$B:$E,4,)</f>
        <v>847962.51384205755</v>
      </c>
      <c r="G11" s="13">
        <f t="shared" ref="G11:G20" si="0">F11*E11</f>
        <v>1695925.0276841151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VLOOKUP($B12,IN_03_26!$B:$E,4,)</f>
        <v>156751.95715986856</v>
      </c>
      <c r="G12" s="13">
        <f t="shared" si="0"/>
        <v>609921.86530904856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VLOOKUP($B13,IN_03_26!$B:$E,4,)</f>
        <v>75549.895264865496</v>
      </c>
      <c r="G13" s="13">
        <f t="shared" si="0"/>
        <v>8273469.0304554207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VLOOKUP($B14,IN_03_26!$B:$E,4,)</f>
        <v>28423944.081039242</v>
      </c>
      <c r="G14" s="13">
        <f t="shared" si="0"/>
        <v>28423944.081039242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VLOOKUP($B15,IN_03_26!$B:$E,4,)</f>
        <v>30319.457008167268</v>
      </c>
      <c r="G15" s="13">
        <f t="shared" si="0"/>
        <v>189254.05064498007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VLOOKUP($B16,IN_03_26!$B:$E,4,)</f>
        <v>2409.4946560540207</v>
      </c>
      <c r="G16" s="13">
        <f t="shared" si="0"/>
        <v>114089.57196415788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VLOOKUP($B17,IN_03_26!$B:$E,4,)</f>
        <v>27606.577655192792</v>
      </c>
      <c r="G17" s="13">
        <f t="shared" si="0"/>
        <v>193246.04358634955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VLOOKUP($B18,IN_03_26!$B:$E,4,)</f>
        <v>23515.201635301368</v>
      </c>
      <c r="G18" s="13">
        <f t="shared" si="0"/>
        <v>258667.21798831504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VLOOKUP($B19,IN_03_26!$B:$E,4,)</f>
        <v>694.98498880102773</v>
      </c>
      <c r="G19" s="13">
        <f t="shared" si="0"/>
        <v>1876459.4697627749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VLOOKUP($B20,IN_03_26!$B:$E,4,)</f>
        <v>3482707.2619460071</v>
      </c>
      <c r="G20" s="13">
        <f t="shared" si="0"/>
        <v>7306719.8355627228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VLOOKUP($B22,IN_03_26!$B:$E,4,)</f>
        <v>10725.039730909089</v>
      </c>
      <c r="G22" s="13">
        <f>F22*E22</f>
        <v>3237889.4947614539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VLOOKUP($B24,IN_03_26!$B:$E,4,)</f>
        <v>160501.93101043472</v>
      </c>
      <c r="G24" s="17">
        <f>F24*E24</f>
        <v>2095432.9603067306</v>
      </c>
      <c r="H24" s="15"/>
    </row>
    <row r="27" spans="1:8" s="2" customFormat="1" ht="18" x14ac:dyDescent="0.25">
      <c r="A27" s="27"/>
      <c r="B27" s="345" t="s">
        <v>1138</v>
      </c>
      <c r="C27" s="345"/>
      <c r="D27" s="345"/>
      <c r="E27" s="345"/>
      <c r="F27" s="345"/>
      <c r="G27" s="345"/>
      <c r="H27" s="345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7006380.346678759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VLOOKUP($B32,IN_03_26!$B:$E,4,)</f>
        <v>27606.577655192792</v>
      </c>
      <c r="G32" s="13">
        <f t="shared" ref="G32:G40" si="1">F32*E32</f>
        <v>25674.117219329299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VLOOKUP($B33,IN_03_26!$B:$E,4,)</f>
        <v>23515.201635301368</v>
      </c>
      <c r="G33" s="13">
        <f t="shared" si="1"/>
        <v>25161.265749772465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VLOOKUP($B34,IN_03_26!$B:$E,4,)</f>
        <v>694.98498880102773</v>
      </c>
      <c r="G34" s="13">
        <f t="shared" si="1"/>
        <v>111892.58319696547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VLOOKUP($B35,IN_03_26!$B:$E,4,)</f>
        <v>878087.21695006173</v>
      </c>
      <c r="G35" s="13">
        <f t="shared" si="1"/>
        <v>878087.21695006173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VLOOKUP($B36,IN_03_26!$B:$E,4,)</f>
        <v>3482707.2619460071</v>
      </c>
      <c r="G36" s="13">
        <f t="shared" si="1"/>
        <v>3482707.2619460071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VLOOKUP($B37,IN_03_26!$B:$E,4,)</f>
        <v>20539.312107823924</v>
      </c>
      <c r="G37" s="13">
        <f t="shared" si="1"/>
        <v>61617.936323471775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VLOOKUP($B38,IN_03_26!$B:$E,4,)</f>
        <v>86599.237820969662</v>
      </c>
      <c r="G38" s="13">
        <f t="shared" si="1"/>
        <v>811434.85838248569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VLOOKUP($B39,IN_03_26!$B:$E,4,)</f>
        <v>7454.9993781567227</v>
      </c>
      <c r="G39" s="13">
        <f t="shared" si="1"/>
        <v>7827.7493470645595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VLOOKUP($B40,IN_03_26!$B:$E,4,)</f>
        <v>158386.37331636428</v>
      </c>
      <c r="G40" s="13">
        <f t="shared" si="1"/>
        <v>216989.33144341907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VLOOKUP($B42,IN_03_26!$B:$E,4,)</f>
        <v>10725.039730909089</v>
      </c>
      <c r="G42" s="13">
        <f>F42*E42</f>
        <v>550859.49065895262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VLOOKUP($B44,IN_03_26!$B:$E,4,)</f>
        <v>160501.93101043472</v>
      </c>
      <c r="G44" s="17">
        <f>F44*E44</f>
        <v>834128.53546122927</v>
      </c>
      <c r="H44" s="15"/>
    </row>
    <row r="47" spans="1:8" s="2" customFormat="1" ht="18" x14ac:dyDescent="0.25">
      <c r="A47" s="27"/>
      <c r="B47" s="345" t="s">
        <v>1139</v>
      </c>
      <c r="C47" s="345"/>
      <c r="D47" s="345"/>
      <c r="E47" s="345"/>
      <c r="F47" s="345"/>
      <c r="G47" s="345"/>
      <c r="H47" s="345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5672892.3968611248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VLOOKUP($B52,IN_03_26!$B:$E,4,)</f>
        <v>27606.577655192792</v>
      </c>
      <c r="G52" s="13">
        <f t="shared" ref="G52:G63" si="2">F52*E52</f>
        <v>43894.458471756545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VLOOKUP($B53,IN_03_26!$B:$E,4,)</f>
        <v>23515.201635301368</v>
      </c>
      <c r="G53" s="13">
        <f t="shared" si="2"/>
        <v>56436.483924723281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VLOOKUP($B54,IN_03_26!$B:$E,4,)</f>
        <v>694.98498880102773</v>
      </c>
      <c r="G54" s="13">
        <f t="shared" si="2"/>
        <v>190425.8869314816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VLOOKUP($B55,IN_03_26!$B:$E,4,)</f>
        <v>2994945.427655058</v>
      </c>
      <c r="G55" s="13">
        <f t="shared" si="2"/>
        <v>2994945.427655058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VLOOKUP($B56,IN_03_26!$B:$E,4,)</f>
        <v>86599.237820969662</v>
      </c>
      <c r="G56" s="13">
        <f t="shared" si="2"/>
        <v>124702.9024621963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VLOOKUP($B57,IN_03_26!$B:$E,4,)</f>
        <v>64401.708331625196</v>
      </c>
      <c r="G57" s="13">
        <f t="shared" si="2"/>
        <v>64401.708331625196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VLOOKUP($B58,IN_03_26!$B:$E,4,)</f>
        <v>183200.4572568475</v>
      </c>
      <c r="G58" s="13">
        <f t="shared" si="2"/>
        <v>183200.4572568475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VLOOKUP($B59,IN_03_26!$B:$E,4,)</f>
        <v>72969.684704428641</v>
      </c>
      <c r="G59" s="13">
        <f t="shared" si="2"/>
        <v>72969.684704428641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VLOOKUP($B60,IN_03_26!$B:$E,4,)</f>
        <v>63920.000649874171</v>
      </c>
      <c r="G60" s="13">
        <f t="shared" si="2"/>
        <v>95880.000974811264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VLOOKUP($B61,IN_03_26!$B:$E,4,)</f>
        <v>22923.062232333516</v>
      </c>
      <c r="G61" s="13">
        <f t="shared" si="2"/>
        <v>506393.36777447973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VLOOKUP($B62,IN_03_26!$B:$E,4,)</f>
        <v>554834.22115123854</v>
      </c>
      <c r="G62" s="13">
        <f t="shared" si="2"/>
        <v>554834.22115123854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VLOOKUP($B63,IN_03_26!$B:$E,4,)</f>
        <v>39692.91831442211</v>
      </c>
      <c r="G63" s="13">
        <f t="shared" si="2"/>
        <v>41677.564230143216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VLOOKUP($B65,IN_03_26!$B:$E,4,)</f>
        <v>10725.039730909089</v>
      </c>
      <c r="G65" s="13">
        <f>F65*E65</f>
        <v>325183.20464116358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VLOOKUP($B67,IN_03_26!$B:$E,4,)</f>
        <v>160501.93101043472</v>
      </c>
      <c r="G67" s="17">
        <f>F67*E67</f>
        <v>417947.02835117205</v>
      </c>
      <c r="H67" s="15"/>
    </row>
    <row r="70" spans="1:8" s="2" customFormat="1" ht="18" x14ac:dyDescent="0.25">
      <c r="A70" s="27"/>
      <c r="B70" s="345" t="s">
        <v>1140</v>
      </c>
      <c r="C70" s="345"/>
      <c r="D70" s="345"/>
      <c r="E70" s="345"/>
      <c r="F70" s="345"/>
      <c r="G70" s="345"/>
      <c r="H70" s="345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27109314.436731715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VLOOKUP($B75,IN_03_26!$B:$E,4,)</f>
        <v>3577433.4999616616</v>
      </c>
      <c r="G75" s="13">
        <f>F75*E75</f>
        <v>5040603.8014459815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VLOOKUP($B76,IN_03_26!$B:$E,4,)</f>
        <v>350553.60520979716</v>
      </c>
      <c r="G76" s="13">
        <f>F76*E76</f>
        <v>777177.34275012033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VLOOKUP($B77,IN_03_26!$B:$E,4,)</f>
        <v>36265.801107740866</v>
      </c>
      <c r="G77" s="13">
        <f>F77*E77</f>
        <v>20011831.709262487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VLOOKUP($B79,IN_03_26!$B:$E,4,)</f>
        <v>10725.039730909089</v>
      </c>
      <c r="G79" s="13">
        <f>F79*E79</f>
        <v>1040393.2041365672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VLOOKUP($B81,IN_03_26!$B:$E,4,)</f>
        <v>160501.93101043472</v>
      </c>
      <c r="G81" s="17">
        <f>F81*E81</f>
        <v>239308.37913655819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53928.127519056878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VLOOKUP($B9,IN_03_26!$B:$E,4,)</f>
        <v>4786.7602774891766</v>
      </c>
      <c r="G9" s="13">
        <f>F9*E9</f>
        <v>6701.4643884848465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VLOOKUP($B10,IN_03_26!$B:$E,4,)</f>
        <v>694.98498880102773</v>
      </c>
      <c r="G10" s="13">
        <f>F10*E10</f>
        <v>25540.698338437767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VLOOKUP($B11,IN_03_26!$B:$E,4,)</f>
        <v>23515.201635301368</v>
      </c>
      <c r="G11" s="13">
        <f>F11*E11</f>
        <v>1740.1249210123012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VLOOKUP($B12,IN_03_26!$B:$E,4,)</f>
        <v>19116.520819237598</v>
      </c>
      <c r="G12" s="13">
        <f>F12*E12</f>
        <v>1204.3408116119685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VLOOKUP($B14,IN_03_26!$B:$E,4,)</f>
        <v>9301.5141163636363</v>
      </c>
      <c r="G14" s="13">
        <f>F14*E14</f>
        <v>10231.665528000001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VLOOKUP($B16,IN_03_26!$B:$E,4,)</f>
        <v>130489.21417679384</v>
      </c>
      <c r="G16" s="13">
        <f>F16*E16</f>
        <v>2609.784283535877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VLOOKUP($B17,IN_03_26!$B:$E,4,)</f>
        <v>210716.04457050413</v>
      </c>
      <c r="G17" s="17">
        <f>F17*E17</f>
        <v>5900.049247974116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54422.946649781385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VLOOKUP($B23,IN_03_26!$B:$E,4,)</f>
        <v>18264.795168280831</v>
      </c>
      <c r="G23" s="13">
        <f>F23*E23</f>
        <v>20091.274685108914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VLOOKUP($B24,IN_03_26!$B:$E,4,)</f>
        <v>27606.577655192792</v>
      </c>
      <c r="G24" s="13">
        <f>F24*E24</f>
        <v>1242.2959944836755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VLOOKUP($B25,IN_03_26!$B:$E,4,)</f>
        <v>21107.087565822007</v>
      </c>
      <c r="G25" s="13">
        <f>F25*E25</f>
        <v>738.74806480377026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VLOOKUP($B27,IN_03_26!$B:$E,4,)</f>
        <v>9301.5141163636363</v>
      </c>
      <c r="G27" s="13">
        <f>F27*E27</f>
        <v>7487.7188636727269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VLOOKUP($B29,IN_03_26!$B:$E,4,)</f>
        <v>232254.68438304451</v>
      </c>
      <c r="G29" s="13">
        <f>F29*E29</f>
        <v>3045.9227398956177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VLOOKUP($B30,IN_03_26!$B:$E,4,)</f>
        <v>160501.93101043472</v>
      </c>
      <c r="G30" s="13">
        <f>F30*E30</f>
        <v>10337.47382295394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VLOOKUP($B31,IN_03_26!$B:$E,4,)</f>
        <v>130489.21417679384</v>
      </c>
      <c r="G31" s="13">
        <f>F31*E31</f>
        <v>8366.4107770467544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VLOOKUP($B32,IN_03_26!$B:$E,4,)</f>
        <v>91751.543124210366</v>
      </c>
      <c r="G32" s="13">
        <f>F32*E32</f>
        <v>1042.845260077009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VLOOKUP($B33,IN_03_26!$B:$E,4,)</f>
        <v>182145.1661758158</v>
      </c>
      <c r="G33" s="17">
        <f>F33*E33</f>
        <v>2070.2564417389835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75233.880003477025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VLOOKUP($B39,IN_03_26!$B:$E,4,)</f>
        <v>694.98498880102773</v>
      </c>
      <c r="G39" s="13">
        <f>F39*E39</f>
        <v>36486.711912053957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VLOOKUP($B40,IN_03_26!$B:$E,4,)</f>
        <v>23515.201635301368</v>
      </c>
      <c r="G40" s="13">
        <f>F40*E40</f>
        <v>2469.0961717066434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VLOOKUP($B41,IN_03_26!$B:$E,4,)</f>
        <v>19116.520819237598</v>
      </c>
      <c r="G41" s="13">
        <f>F41*E41</f>
        <v>1720.4868737313836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VLOOKUP($B42,IN_03_26!$B:$E,4,)</f>
        <v>4786.7602774891766</v>
      </c>
      <c r="G42" s="13">
        <f>F42*E42</f>
        <v>4308.0842497402591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VLOOKUP($B43,IN_03_26!$B:$E,4,)</f>
        <v>7341.7752218927308</v>
      </c>
      <c r="G43" s="13">
        <f>F43*E43</f>
        <v>7048.1042130170217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VLOOKUP($B45,IN_03_26!$B:$E,4,)</f>
        <v>9301.5141163636363</v>
      </c>
      <c r="G45" s="13">
        <f>F45*E45</f>
        <v>6138.9993168000001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VLOOKUP($B47,IN_03_26!$B:$E,4,)</f>
        <v>232254.68438304451</v>
      </c>
      <c r="G47" s="13">
        <f>F47*E47</f>
        <v>2090.2921594474005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VLOOKUP($B48,IN_03_26!$B:$E,4,)</f>
        <v>160501.93101043472</v>
      </c>
      <c r="G48" s="13">
        <f>F48*E48</f>
        <v>7094.1853506612151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VLOOKUP($B49,IN_03_26!$B:$E,4,)</f>
        <v>130489.21417679384</v>
      </c>
      <c r="G49" s="13">
        <f>F49*E49</f>
        <v>5741.5254237789286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VLOOKUP($B50,IN_03_26!$B:$E,4,)</f>
        <v>91751.543124210366</v>
      </c>
      <c r="G50" s="13">
        <f>F50*E50</f>
        <v>715.66203636884086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VLOOKUP($B51,IN_03_26!$B:$E,4,)</f>
        <v>182145.1661758158</v>
      </c>
      <c r="G51" s="17">
        <f>F51*E51</f>
        <v>1420.7322961713633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13044.245830841606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VLOOKUP($B56,IN_03_26!$B:$E,4,)</f>
        <v>30424.08109064764</v>
      </c>
      <c r="G56" s="13">
        <f>F56*E56</f>
        <v>3955.1305417841932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VLOOKUP($B58,IN_03_26!$B:$E,4,)</f>
        <v>9301.5141163636363</v>
      </c>
      <c r="G58" s="13">
        <f>F58*E58</f>
        <v>4899.5725607945451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VLOOKUP($B60,IN_03_26!$B:$E,4,)</f>
        <v>232254.68438304451</v>
      </c>
      <c r="G60" s="13">
        <f>F60*E60</f>
        <v>1449.2692305501978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VLOOKUP($B61,IN_03_26!$B:$E,4,)</f>
        <v>130489.21417679384</v>
      </c>
      <c r="G61" s="17">
        <f>F61*E61</f>
        <v>2740.2734977126711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</row>
    <row r="3" spans="1:13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</row>
    <row r="4" spans="1:13" s="1" customFormat="1" ht="26.25" customHeight="1" x14ac:dyDescent="0.25">
      <c r="A4" s="26"/>
      <c r="B4" s="343" t="s">
        <v>1165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VLOOKUP($B8,IN_03_26!$B:$E,4,)</f>
        <v>1416.2499999999986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J157"/>
  <sheetViews>
    <sheetView zoomScaleSheetLayoutView="91" workbookViewId="0">
      <pane ySplit="4" topLeftCell="A5" activePane="bottomLeft" state="frozen"/>
      <selection pane="bottomLeft" activeCell="I123" sqref="A1:I123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9" t="str">
        <f>'PT ORGANISMOS'!A2</f>
        <v>Precios de MARZO 2026</v>
      </c>
      <c r="B2" s="309"/>
      <c r="C2" s="309"/>
      <c r="D2" s="309"/>
      <c r="E2" s="309"/>
      <c r="F2" s="309"/>
      <c r="G2" s="213"/>
      <c r="H2" s="224"/>
      <c r="I2" s="224"/>
    </row>
    <row r="3" spans="1:10" ht="30" customHeight="1" thickBot="1" x14ac:dyDescent="0.3">
      <c r="A3" s="310" t="s">
        <v>1168</v>
      </c>
      <c r="B3" s="310"/>
      <c r="C3" s="310"/>
      <c r="D3" s="310"/>
      <c r="E3" s="310"/>
      <c r="F3" s="310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29206.754325381818</v>
      </c>
      <c r="G5" s="263"/>
      <c r="H5" s="216">
        <f>'Mov. Tierra'!G10</f>
        <v>29206.754325381818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37020.026183127273</v>
      </c>
      <c r="G6" s="264"/>
      <c r="H6" s="217">
        <f>'Mov. Tierra'!G18</f>
        <v>37020.026183127273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61762.053732654545</v>
      </c>
      <c r="G7" s="265"/>
      <c r="H7" s="218">
        <f>'Mov. Tierra'!G26</f>
        <v>61762.053732654545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39629.810466663148</v>
      </c>
      <c r="G8" s="264"/>
      <c r="H8" s="217">
        <f>'Mov. Tierra'!G34</f>
        <v>37020.026183127273</v>
      </c>
      <c r="I8" s="217">
        <f>'Mov. Tierra'!G36</f>
        <v>2609.784283535877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24873.904711069474</v>
      </c>
      <c r="G9" s="265"/>
      <c r="H9" s="218">
        <f>'Mov. Tierra'!G43</f>
        <v>18603.028232727273</v>
      </c>
      <c r="I9" s="218">
        <f>'Mov. Tierra'!G45</f>
        <v>6270.8764783422021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22608.039633717694</v>
      </c>
      <c r="G10" s="264"/>
      <c r="H10" s="217">
        <f>'Mov. Tierra'!G52</f>
        <v>19998.255350181818</v>
      </c>
      <c r="I10" s="217">
        <f>'Mov. Tierra'!G54</f>
        <v>2609.784283535877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6092.5708112714219</v>
      </c>
      <c r="G11" s="265"/>
      <c r="H11" s="218">
        <f>'Mov. Tierra'!G61</f>
        <v>1525.4483150836363</v>
      </c>
      <c r="I11" s="218">
        <f>'Mov. Tierra'!G63</f>
        <v>4567.1224961877851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2178.3111917494343</v>
      </c>
      <c r="G12" s="264"/>
      <c r="H12" s="217">
        <f>'Mov. Tierra'!G70</f>
        <v>465.07570581818186</v>
      </c>
      <c r="I12" s="217">
        <f>'Mov. Tierra'!G72+'Mov. Tierra'!G73</f>
        <v>1713.2354859312527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12277.699260938913</v>
      </c>
      <c r="G13" s="265">
        <f>Fundaciones!G9+Fundaciones!G10+Fundaciones!G11</f>
        <v>8346.3775698229529</v>
      </c>
      <c r="H13" s="218">
        <f>Fundaciones!G13</f>
        <v>3720.6056465454549</v>
      </c>
      <c r="I13" s="218">
        <f>Fundaciones!G15</f>
        <v>210.71604457050415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684382.84037252015</v>
      </c>
      <c r="G14" s="264">
        <f>Fundaciones!G21+Fundaciones!G22+Fundaciones!G23+Fundaciones!G24</f>
        <v>483042.56994732429</v>
      </c>
      <c r="H14" s="217">
        <f>Fundaciones!G26</f>
        <v>189750.88797381817</v>
      </c>
      <c r="I14" s="217">
        <f>Fundaciones!G28</f>
        <v>11589.382451377727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855497.94810408668</v>
      </c>
      <c r="G15" s="265">
        <f>Fundaciones!G34+Fundaciones!G35+Fundaciones!G36+Fundaciones!G37</f>
        <v>583466.17039452714</v>
      </c>
      <c r="H15" s="218">
        <f>Fundaciones!G39</f>
        <v>260442.39525818182</v>
      </c>
      <c r="I15" s="218">
        <f>Fundaciones!G41</f>
        <v>11589.382451377727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864708.16482333478</v>
      </c>
      <c r="G16" s="264">
        <f>Fundaciones!G47+Fundaciones!G48+Fundaciones!G49+Fundaciones!G50</f>
        <v>625696.76222686621</v>
      </c>
      <c r="H16" s="217">
        <f>Fundaciones!G52</f>
        <v>227422.02014509091</v>
      </c>
      <c r="I16" s="217">
        <f>Fundaciones!G54</f>
        <v>11589.382451377727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1451704.4968982683</v>
      </c>
      <c r="G17" s="265">
        <f>'Estruc. Resistente'!G9+'Estruc. Resistente'!G10+'Estruc. Resistente'!G11+'Estruc. Resistente'!G12+'Estruc. Resistente'!G13</f>
        <v>1083060.4011897431</v>
      </c>
      <c r="H17" s="218">
        <f>'Estruc. Resistente'!G15</f>
        <v>358108.29347999999</v>
      </c>
      <c r="I17" s="218">
        <f>'Estruc. Resistente'!G17</f>
        <v>10535.802228525208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1363489.4398129869</v>
      </c>
      <c r="G18" s="264">
        <f>'Estruc. Resistente'!G23+'Estruc. Resistente'!G24+'Estruc. Resistente'!G25+'Estruc. Resistente'!G26+'Estruc. Resistente'!G27</f>
        <v>1006472.2367499162</v>
      </c>
      <c r="H18" s="217">
        <f>'Estruc. Resistente'!G29</f>
        <v>346481.40083454543</v>
      </c>
      <c r="I18" s="217">
        <f>'Estruc. Resistente'!G31</f>
        <v>10535.802228525208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1270274.2051708384</v>
      </c>
      <c r="G19" s="265">
        <f>'Estruc. Resistente'!G37+'Estruc. Resistente'!G38+'Estruc. Resistente'!G39+'Estruc. Resistente'!G40+'Estruc. Resistente'!G41</f>
        <v>910001.47216704045</v>
      </c>
      <c r="H19" s="218">
        <f>'Estruc. Resistente'!G43</f>
        <v>349736.93077527272</v>
      </c>
      <c r="I19" s="218">
        <f>'Estruc. Resistente'!G45</f>
        <v>10535.802228525208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1337858.5041008382</v>
      </c>
      <c r="G20" s="264">
        <f>'Estruc. Resistente'!G51+'Estruc. Resistente'!G52+'Estruc. Resistente'!G53+'Estruc. Resistente'!G54+'Estruc. Resistente'!G55</f>
        <v>938519.41180831287</v>
      </c>
      <c r="H20" s="217">
        <f>'Estruc. Resistente'!G57</f>
        <v>388803.29006399994</v>
      </c>
      <c r="I20" s="217">
        <f>'Estruc. Resistente'!G59</f>
        <v>10535.802228525208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973110.58770098619</v>
      </c>
      <c r="G21" s="265">
        <f>'Estruc. Resistente'!G65+'Estruc. Resistente'!G66+'Estruc. Resistente'!G67+'Estruc. Resistente'!G68+'Estruc. Resistente'!G69</f>
        <v>681669.05915827921</v>
      </c>
      <c r="H21" s="218">
        <f>'Estruc. Resistente'!G71</f>
        <v>280905.72631418181</v>
      </c>
      <c r="I21" s="218">
        <f>'Estruc. Resistente'!G73</f>
        <v>10535.802228525208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100216.10091325613</v>
      </c>
      <c r="G22" s="264">
        <f>'Estruc. Resistente'!G79+'Estruc. Resistente'!G80+'Estruc. Resistente'!G81+'Estruc. Resistente'!G82+'Estruc. Resistente'!G83+'Estruc. Resistente'!G84+'Estruc. Resistente'!G85</f>
        <v>57491.737449094515</v>
      </c>
      <c r="H22" s="217">
        <f>'Estruc. Resistente'!G87</f>
        <v>41670.783241309095</v>
      </c>
      <c r="I22" s="217">
        <f>'Estruc. Resistente'!G89</f>
        <v>1053.5802228525206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1045460.3714851049</v>
      </c>
      <c r="G23" s="265">
        <f>'Estruc. Resistente'!G95+'Estruc. Resistente'!G96+'Estruc. Resistente'!G97+'Estruc. Resistente'!G98+'Estruc. Resistente'!G99+'Estruc. Resistente'!G100</f>
        <v>755879.14576567069</v>
      </c>
      <c r="H23" s="218">
        <f>'Estruc. Resistente'!G102</f>
        <v>279045.4234909091</v>
      </c>
      <c r="I23" s="218">
        <f>'Estruc. Resistente'!G104</f>
        <v>10535.802228525208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1192853.2991657953</v>
      </c>
      <c r="G24" s="264">
        <f>'Estruc. Resistente'!G110+'Estruc. Resistente'!G111+'Estruc. Resistente'!G112+'Estruc. Resistente'!G113+'Estruc. Resistente'!G114</f>
        <v>901411.77062308823</v>
      </c>
      <c r="H24" s="217">
        <f>'Estruc. Resistente'!G116</f>
        <v>280905.72631418181</v>
      </c>
      <c r="I24" s="217">
        <f>'Estruc. Resistente'!G118</f>
        <v>10535.802228525208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1347483.3614176989</v>
      </c>
      <c r="G25" s="265">
        <f>'Estruc. Resistente'!G124+'Estruc. Resistente'!G125+'Estruc. Resistente'!G126+'Estruc. Resistente'!G127+'Estruc. Resistente'!G128</f>
        <v>987210.62841390085</v>
      </c>
      <c r="H25" s="218">
        <f>'Estruc. Resistente'!G130</f>
        <v>349736.93077527272</v>
      </c>
      <c r="I25" s="218">
        <f>'Estruc. Resistente'!G132</f>
        <v>10535.802228525208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1691256.1536513381</v>
      </c>
      <c r="G26" s="264">
        <f>'Estruc. Resistente'!G138+'Estruc. Resistente'!G139+'Estruc. Resistente'!G140+'Estruc. Resistente'!G141+'Estruc. Resistente'!G142</f>
        <v>1334238.9505882673</v>
      </c>
      <c r="H26" s="217">
        <f>'Estruc. Resistente'!G144</f>
        <v>346481.40083454543</v>
      </c>
      <c r="I26" s="217">
        <f>'Estruc. Resistente'!G146</f>
        <v>10535.802228525208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39519.521787019265</v>
      </c>
      <c r="G27" s="265">
        <f>'Cerramientos Ext. e Int.'!G9+'Cerramientos Ext. e Int.'!G10+'Cerramientos Ext. e Int.'!G11+'Cerramientos Ext. e Int.'!G12</f>
        <v>23255.71537226759</v>
      </c>
      <c r="H27" s="218">
        <f>'Cerramientos Ext. e Int.'!G14</f>
        <v>15905.589138981817</v>
      </c>
      <c r="I27" s="218">
        <f>'Cerramientos Ext. e Int.'!G16</f>
        <v>358.217275769857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281934.39534621697</v>
      </c>
      <c r="G28" s="264">
        <f>'Cerramientos Ext. e Int.'!G22+'Cerramientos Ext. e Int.'!G23+'Cerramientos Ext. e Int.'!G24+'Cerramientos Ext. e Int.'!G25</f>
        <v>175180.69986813184</v>
      </c>
      <c r="H28" s="217">
        <f>'Cerramientos Ext. e Int.'!G27</f>
        <v>106037.26092654545</v>
      </c>
      <c r="I28" s="217">
        <f>'Cerramientos Ext. e Int.'!G29</f>
        <v>716.43455153971399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305897.2194164762</v>
      </c>
      <c r="G29" s="265">
        <f>'Cerramientos Ext. e Int.'!G35+'Cerramientos Ext. e Int.'!G36+'Cerramientos Ext. e Int.'!G37+'Cerramientos Ext. e Int.'!G38</f>
        <v>178308.13231773645</v>
      </c>
      <c r="H29" s="218">
        <f>'Cerramientos Ext. e Int.'!G40</f>
        <v>126872.65254720001</v>
      </c>
      <c r="I29" s="218">
        <f>'Cerramientos Ext. e Int.'!G42</f>
        <v>716.43455153971399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25301.153539326555</v>
      </c>
      <c r="G30" s="264">
        <f>'Cerramientos Ext. e Int.'!G48+'Cerramientos Ext. e Int.'!G49+'Cerramientos Ext. e Int.'!G50+'Cerramientos Ext. e Int.'!G51+'Cerramientos Ext. e Int.'!G52</f>
        <v>14858.771966756047</v>
      </c>
      <c r="H30" s="217">
        <f>'Cerramientos Ext. e Int.'!G54</f>
        <v>10231.665528000001</v>
      </c>
      <c r="I30" s="217">
        <f>'Cerramientos Ext. e Int.'!G56</f>
        <v>210.71604457050415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30511.322791399572</v>
      </c>
      <c r="G31" s="265">
        <f>'Cerramientos Ext. e Int.'!G62+'Cerramientos Ext. e Int.'!G63+'Cerramientos Ext. e Int.'!G64+'Cerramientos Ext. e Int.'!G65</f>
        <v>17638.204667452905</v>
      </c>
      <c r="H31" s="218">
        <f>'Cerramientos Ext. e Int.'!G67</f>
        <v>12557.04405709091</v>
      </c>
      <c r="I31" s="218">
        <f>'Cerramientos Ext. e Int.'!G69</f>
        <v>316.0740668557562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37905.141204773725</v>
      </c>
      <c r="G32" s="264">
        <f>'Cerramientos Ext. e Int.'!G75+'Cerramientos Ext. e Int.'!G76+'Cerramientos Ext. e Int.'!G77+'Cerramientos Ext. e Int.'!G78</f>
        <v>23531.437941087261</v>
      </c>
      <c r="H32" s="217">
        <f>'Cerramientos Ext. e Int.'!G80</f>
        <v>13952.271174545454</v>
      </c>
      <c r="I32" s="217">
        <f>'Cerramientos Ext. e Int.'!G82</f>
        <v>421.4320891410083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36513.599629468496</v>
      </c>
      <c r="G33" s="265">
        <f>'Cerramientos Ext. e Int.'!G88+'Cerramientos Ext. e Int.'!G89+'Cerramientos Ext. e Int.'!G90+'Cerramientos Ext. e Int.'!G91</f>
        <v>22139.896365782031</v>
      </c>
      <c r="H33" s="218">
        <f>'Cerramientos Ext. e Int.'!G93</f>
        <v>13952.271174545454</v>
      </c>
      <c r="I33" s="218">
        <f>'Cerramientos Ext. e Int.'!G95</f>
        <v>421.4320891410083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49384.619445357559</v>
      </c>
      <c r="G34" s="264">
        <f>'Cerramientos Ext. e Int.'!G101+'Cerramientos Ext. e Int.'!G102+'Cerramientos Ext. e Int.'!G103+'Cerramientos Ext. e Int.'!G104</f>
        <v>30504.593643388456</v>
      </c>
      <c r="H34" s="217">
        <f>'Cerramientos Ext. e Int.'!G106</f>
        <v>13022.119762909089</v>
      </c>
      <c r="I34" s="217">
        <f>'Cerramientos Ext. e Int.'!G108</f>
        <v>5857.9060390600143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349278.31253010069</v>
      </c>
      <c r="G35" s="265">
        <f>'Cerramientos Ext. e Int.'!G114+'Cerramientos Ext. e Int.'!G115+'Cerramientos Ext. e Int.'!G116+'Cerramientos Ext. e Int.'!G117+'Cerramientos Ext. e Int.'!G118</f>
        <v>203086.19719863374</v>
      </c>
      <c r="H35" s="218">
        <f>'Cerramientos Ext. e Int.'!G120</f>
        <v>145475.68077992726</v>
      </c>
      <c r="I35" s="218">
        <f>'Cerramientos Ext. e Int.'!G122</f>
        <v>716.43455153971399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357757.98411104653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211565.86877957953</v>
      </c>
      <c r="H36" s="217">
        <f>'Cerramientos Ext. e Int.'!G136</f>
        <v>145475.68077992726</v>
      </c>
      <c r="I36" s="217">
        <f>'Cerramientos Ext. e Int.'!G138</f>
        <v>716.43455153971399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15032.89435631862</v>
      </c>
      <c r="G37" s="265">
        <f>Aislaciones!G9+Aislaciones!G10+Aislaciones!G11+Aislaciones!G12+Aislaciones!G13</f>
        <v>9001.9537957774046</v>
      </c>
      <c r="H37" s="218">
        <f>Aislaciones!G15</f>
        <v>5301.8630463272721</v>
      </c>
      <c r="I37" s="218">
        <f>Aislaciones!G17</f>
        <v>729.07751421394426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27250.535028236314</v>
      </c>
      <c r="G38" s="264">
        <f>Revoques!G9+Revoques!G10+Revoques!G11+Revoques!G12</f>
        <v>5224.9044268884427</v>
      </c>
      <c r="H38" s="217">
        <f>Revoques!G14</f>
        <v>21393.482467636361</v>
      </c>
      <c r="I38" s="217">
        <f>Revoques!G16</f>
        <v>632.1481337115124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14678.630333664938</v>
      </c>
      <c r="G39" s="265">
        <f>Revoques!G22+Revoques!G23+Revoques!G24</f>
        <v>2693.5204124405359</v>
      </c>
      <c r="H39" s="218">
        <f>Revoques!G26</f>
        <v>11626.892645454545</v>
      </c>
      <c r="I39" s="218">
        <f>Revoques!G28</f>
        <v>358.217275769857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15094.526331558342</v>
      </c>
      <c r="G40" s="264">
        <f>Revoques!G34+Revoques!G35+Revoques!G36+Revoques!G37</f>
        <v>4525.7151322455338</v>
      </c>
      <c r="H40" s="217">
        <f>Revoques!G39</f>
        <v>10231.665528000001</v>
      </c>
      <c r="I40" s="217">
        <f>Revoques!G41</f>
        <v>337.14567131280666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37136.880308553489</v>
      </c>
      <c r="G41" s="265">
        <f>Revoques!G47+Revoques!G48+Revoques!G49+Revoques!G50</f>
        <v>24877.839529387435</v>
      </c>
      <c r="H41" s="218">
        <f>Revoques!G52</f>
        <v>11626.892645454545</v>
      </c>
      <c r="I41" s="218">
        <f>Revoques!G54</f>
        <v>632.1481337115124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17102.113508703384</v>
      </c>
      <c r="G42" s="264">
        <f>Solados!G9+Solados!G10+Solados!G11</f>
        <v>9748.189448966823</v>
      </c>
      <c r="H42" s="217">
        <f>Solados!G13</f>
        <v>6511.0598814545447</v>
      </c>
      <c r="I42" s="217">
        <f>Solados!G15</f>
        <v>842.86417828201661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8009.8852611144739</v>
      </c>
      <c r="G43" s="265">
        <f>Solados!G21+Solados!G22+Solados!G23</f>
        <v>3657.1314808575066</v>
      </c>
      <c r="H43" s="218">
        <f>Solados!G25</f>
        <v>3720.6056465454549</v>
      </c>
      <c r="I43" s="218">
        <f>Solados!G27</f>
        <v>632.1481337115124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54153.274782906381</v>
      </c>
      <c r="G44" s="264">
        <f>Solados!G33+Solados!G34+Solados!G35+Solados!G36</f>
        <v>27190.887107556424</v>
      </c>
      <c r="H44" s="217">
        <f>Solados!G38</f>
        <v>23253.785290909091</v>
      </c>
      <c r="I44" s="217">
        <f>Solados!G40</f>
        <v>3708.6023844408728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35661.983257186279</v>
      </c>
      <c r="G45" s="265">
        <f>Solados!G46+Solados!G47+Solados!G48+Solados!G49</f>
        <v>16958.385127860784</v>
      </c>
      <c r="H45" s="218">
        <f>Solados!G51</f>
        <v>15812.573997818181</v>
      </c>
      <c r="I45" s="218">
        <f>Solados!G53</f>
        <v>2891.0241315073167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20104.152548375623</v>
      </c>
      <c r="G46" s="264">
        <f>Solados!G57+Solados!G58+Solados!G59</f>
        <v>9041.0522994025741</v>
      </c>
      <c r="H46" s="217">
        <f>Solados!G61</f>
        <v>9301.5141163636363</v>
      </c>
      <c r="I46" s="217">
        <f>Solados!G63</f>
        <v>1761.5861326094143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36154.84473885491</v>
      </c>
      <c r="G47" s="265">
        <f>Solados!G69+Solados!G70+Solados!G71+Solados!G72+Solados!G73</f>
        <v>18569.255151118348</v>
      </c>
      <c r="H47" s="218">
        <f>Solados!G75</f>
        <v>16742.725409454546</v>
      </c>
      <c r="I47" s="218">
        <f>Solados!G77</f>
        <v>842.86417828201661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23182.060212395849</v>
      </c>
      <c r="G48" s="264">
        <f>Solados!G83+Solados!G84</f>
        <v>10998.270456592543</v>
      </c>
      <c r="H48" s="217">
        <f>Solados!G86</f>
        <v>11161.816939636363</v>
      </c>
      <c r="I48" s="217">
        <f>Solados!G88</f>
        <v>1021.9728161669451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32433.176442217125</v>
      </c>
      <c r="G49" s="265">
        <f>Solados!G94+Solados!G95</f>
        <v>20217.779279728242</v>
      </c>
      <c r="H49" s="218">
        <f>Solados!G97</f>
        <v>11161.816939636363</v>
      </c>
      <c r="I49" s="218">
        <f>Solados!G99</f>
        <v>1053.5802228525206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65644.914229122413</v>
      </c>
      <c r="G50" s="264">
        <f>Solados!G105+Solados!G106+Solados!G107</f>
        <v>50849.778876294935</v>
      </c>
      <c r="H50" s="217">
        <f>Solados!G109</f>
        <v>13952.271174545454</v>
      </c>
      <c r="I50" s="217">
        <f>Solados!G111</f>
        <v>842.86417828201661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137887.83422454126</v>
      </c>
      <c r="G51" s="265">
        <f>Techos!G9+Techos!G10+Techos!G11+Techos!G12+Techos!G13+Techos!G14</f>
        <v>90727.817571839099</v>
      </c>
      <c r="H51" s="218">
        <f>Techos!G16</f>
        <v>46507.570581818181</v>
      </c>
      <c r="I51" s="218">
        <f>Techos!G18</f>
        <v>652.44607088396924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85128.44123148419</v>
      </c>
      <c r="G52" s="264">
        <f>Techos!G24+Techos!G25+Techos!G26+Techos!G27+Techos!G28+Techos!G29+Techos!G30</f>
        <v>67080.823680261703</v>
      </c>
      <c r="H52" s="217">
        <f>Techos!G32</f>
        <v>16742.725409454546</v>
      </c>
      <c r="I52" s="217">
        <f>Techos!G34</f>
        <v>1304.8921417679385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78263.613878224554</v>
      </c>
      <c r="G53" s="265">
        <f>(Techos!G40+Techos!G41)</f>
        <v>49054.179387365715</v>
      </c>
      <c r="H53" s="218">
        <f>Techos!G43</f>
        <v>27904.542349090909</v>
      </c>
      <c r="I53" s="218">
        <f>Techos!G45</f>
        <v>1304.8921417679385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78303.011951286389</v>
      </c>
      <c r="G54" s="264">
        <f>Techos!G51+Techos!G52</f>
        <v>49093.577460427543</v>
      </c>
      <c r="H54" s="217">
        <f>Techos!G54</f>
        <v>27904.542349090909</v>
      </c>
      <c r="I54" s="217">
        <f>Techos!G56</f>
        <v>1304.8921417679385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65793.47174131099</v>
      </c>
      <c r="G55" s="265">
        <f>Techos!G62+Techos!G63+Techos!G64</f>
        <v>36584.037250452144</v>
      </c>
      <c r="H55" s="218">
        <f>Techos!G66</f>
        <v>27904.542349090909</v>
      </c>
      <c r="I55" s="218">
        <f>Techos!G68</f>
        <v>1304.8921417679385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208728.98338067214</v>
      </c>
      <c r="G56" s="264">
        <f>Techos!G74+Techos!G75+Techos!G76+Techos!G77+Techos!G78+Techos!G79+Techos!G80+Techos!G81</f>
        <v>163094.28513239743</v>
      </c>
      <c r="H56" s="217">
        <f>Techos!G83</f>
        <v>37206.056465454545</v>
      </c>
      <c r="I56" s="217">
        <f>Techos!G85</f>
        <v>8428.6417828201647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103774.2504519553</v>
      </c>
      <c r="G57" s="265">
        <f>Techos!G91+Techos!G92+Techos!G93+Techos!G94+Techos!G95+Techos!G96+Techos!G97</f>
        <v>52139.391290518535</v>
      </c>
      <c r="H57" s="218">
        <f>Techos!G99</f>
        <v>49949.13080487273</v>
      </c>
      <c r="I57" s="218">
        <f>Techos!G101</f>
        <v>1685.7283565640332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63793.254755502574</v>
      </c>
      <c r="G58" s="264">
        <f>Techos!G107+Techos!G108</f>
        <v>34583.820264643728</v>
      </c>
      <c r="H58" s="217">
        <f>Techos!G110</f>
        <v>27904.542349090909</v>
      </c>
      <c r="I58" s="217">
        <f>Techos!G112</f>
        <v>1304.8921417679385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50018.287869596577</v>
      </c>
      <c r="G59" s="265">
        <f>Cielorrasos!G9+Cielorrasos!G10+Cielorrasos!G11+Cielorrasos!G12+Cielorrasos!G13+Cielorrasos!G14</f>
        <v>21534.907512909496</v>
      </c>
      <c r="H59" s="218">
        <f>Cielorrasos!G16</f>
        <v>27439.466643272728</v>
      </c>
      <c r="I59" s="218">
        <f>Cielorrasos!G18</f>
        <v>1043.9137134143507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70508.558908204926</v>
      </c>
      <c r="G60" s="264">
        <f>Cielorrasos!G24+Cielorrasos!G25+Cielorrasos!G26+Cielorrasos!G27+Cielorrasos!G28+Cielorrasos!G29+Cielorrasos!G30</f>
        <v>42025.178551517849</v>
      </c>
      <c r="H60" s="217">
        <f>Cielorrasos!G32</f>
        <v>27439.466643272728</v>
      </c>
      <c r="I60" s="217">
        <f>Cielorrasos!G34</f>
        <v>1043.9137134143507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50086.934806916615</v>
      </c>
      <c r="G61" s="265">
        <f>Cielorrasos!G40</f>
        <v>30439.99286077499</v>
      </c>
      <c r="H61" s="218">
        <f>Cielorrasos!G42</f>
        <v>18603.028232727273</v>
      </c>
      <c r="I61" s="218">
        <f>Cielorrasos!G44</f>
        <v>1043.9137134143507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94244.971708171521</v>
      </c>
      <c r="G62" s="264">
        <f>Cielorrasos!G50+Cielorrasos!G51</f>
        <v>78726.829963504541</v>
      </c>
      <c r="H62" s="217">
        <f>Cielorrasos!G53</f>
        <v>13952.271174545454</v>
      </c>
      <c r="I62" s="217">
        <f>Cielorrasos!G55</f>
        <v>1565.8705701215263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23227.017758373517</v>
      </c>
      <c r="G63" s="265">
        <f>Cielorrasos!G61+Cielorrasos!G62+Cielorrasos!G63</f>
        <v>5982.1879997359438</v>
      </c>
      <c r="H63" s="218">
        <f>Cielorrasos!G65</f>
        <v>16928.755691781818</v>
      </c>
      <c r="I63" s="218">
        <f>Cielorrasos!G67</f>
        <v>316.0740668557562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40682.853592276857</v>
      </c>
      <c r="G64" s="264">
        <f>Cielorrasos!G73</f>
        <v>21616.250061494469</v>
      </c>
      <c r="H64" s="217">
        <f>Cielorrasos!G75</f>
        <v>18603.028232727273</v>
      </c>
      <c r="I64" s="217">
        <f>Cielorrasos!G77</f>
        <v>463.5752980551091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5042.0412570234057</v>
      </c>
      <c r="G65" s="264">
        <f>Revestimientos!G9</f>
        <v>2040.8709775438113</v>
      </c>
      <c r="H65" s="217">
        <f>Revestimientos!G11</f>
        <v>2790.4542349090907</v>
      </c>
      <c r="I65" s="217">
        <f>Revestimientos!G13</f>
        <v>210.71604457050415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19804.556600265194</v>
      </c>
      <c r="G66" s="265">
        <f>Revestimientos!G19+Revestimientos!G20+Revestimientos!G21</f>
        <v>5325.4953142934792</v>
      </c>
      <c r="H66" s="218">
        <f>Revestimientos!G23</f>
        <v>13952.271174545454</v>
      </c>
      <c r="I66" s="218">
        <f>Revestimientos!G25</f>
        <v>526.7901114262603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2841922.5135802161</v>
      </c>
      <c r="G67" s="264">
        <f>Carpintería!G9+Carpintería!G10+Carpintería!G11+Carpintería!G12</f>
        <v>2410171.4486523215</v>
      </c>
      <c r="H67" s="217">
        <f>Carpintería!G14</f>
        <v>353457.53642181819</v>
      </c>
      <c r="I67" s="217">
        <f>Carpintería!G16</f>
        <v>78293.528506076298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1733034.6488880452</v>
      </c>
      <c r="G68" s="265">
        <f>Carpintería!G22</f>
        <v>1463004.3441230352</v>
      </c>
      <c r="H68" s="218">
        <f>Carpintería!G24</f>
        <v>227887.0958509091</v>
      </c>
      <c r="I68" s="218">
        <f>Carpintería!G26</f>
        <v>42143.208914100833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1095916.3100029505</v>
      </c>
      <c r="G69" s="264">
        <f>Carpintería!G32+Carpintería!G33+Carpintería!G34</f>
        <v>947167.10452928604</v>
      </c>
      <c r="H69" s="217">
        <f>Carpintería!G36</f>
        <v>125570.44057090909</v>
      </c>
      <c r="I69" s="217">
        <f>Carpintería!G38</f>
        <v>23178.764902755454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25833662.01395192</v>
      </c>
      <c r="G70" s="264">
        <f>Carpintería!G44</f>
        <v>17873411.533355419</v>
      </c>
      <c r="H70" s="217">
        <f>Carpintería!G46</f>
        <v>6329308.2956208</v>
      </c>
      <c r="I70" s="217">
        <f>Carpintería!G48</f>
        <v>1630942.1849757021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11603048.383626971</v>
      </c>
      <c r="G71" s="265">
        <f>Carpintería!G54+Carpintería!G55</f>
        <v>9599317.7333983351</v>
      </c>
      <c r="H71" s="218">
        <f>Carpintería!G57</f>
        <v>1559119.7961848727</v>
      </c>
      <c r="I71" s="218">
        <f>Carpintería!G59</f>
        <v>444610.85404376371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472708.48886314535</v>
      </c>
      <c r="G72" s="264">
        <f>'Inst. Sanitaria'!G11+'Inst. Sanitaria'!G12+'Inst. Sanitaria'!G13</f>
        <v>330959.09067455685</v>
      </c>
      <c r="H72" s="217">
        <f>'Inst. Sanitaria'!G15</f>
        <v>128700.47677090907</v>
      </c>
      <c r="I72" s="217">
        <f>'Inst. Sanitaria'!G17</f>
        <v>13048.921417679385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881537.82824528008</v>
      </c>
      <c r="G73" s="265">
        <f>'Inst. Sanitaria'!G23+'Inst. Sanitaria'!G24+'Inst. Sanitaria'!G25+'Inst. Sanitaria'!G26+'Inst. Sanitaria'!G27</f>
        <v>512238.71402083046</v>
      </c>
      <c r="H73" s="218">
        <f>'Inst. Sanitaria'!G29</f>
        <v>343201.27138909086</v>
      </c>
      <c r="I73" s="218">
        <f>'Inst. Sanitaria'!G31</f>
        <v>26097.84283535877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1354246.3171084255</v>
      </c>
      <c r="G74" s="264">
        <f>'Inst. Sanitaria'!G37+'Inst. Sanitaria'!G38+'Inst. Sanitaria'!G39+'Inst. Sanitaria'!G40+'Inst. Sanitaria'!G41+'Inst. Sanitaria'!G42+'Inst. Sanitaria'!G43+'Inst. Sanitaria'!G44</f>
        <v>843197.80469538725</v>
      </c>
      <c r="H74" s="217">
        <f>'Inst. Sanitaria'!G46</f>
        <v>471901.74815999996</v>
      </c>
      <c r="I74" s="217">
        <f>'Inst. Sanitaria'!G48</f>
        <v>39146.764253038149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3926395.9542130046</v>
      </c>
      <c r="G75" s="265">
        <f>'Inst. Sanitaria'!G52+'Inst. Sanitaria'!G53+'Inst. Sanitaria'!G54+'Inst. Sanitaria'!G55+'Inst. Sanitaria'!G56+'Inst. Sanitaria'!G57</f>
        <v>2269099.2270180411</v>
      </c>
      <c r="H75" s="218">
        <f>'Inst. Sanitaria'!G59</f>
        <v>1548599.2117856944</v>
      </c>
      <c r="I75" s="218">
        <f>'Inst. Sanitaria'!G61</f>
        <v>108697.51540926927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2205945.2125453399</v>
      </c>
      <c r="G76" s="264">
        <f>'Inst. Sanitaria'!G69+'Inst. Sanitaria'!G70</f>
        <v>2029696.813477254</v>
      </c>
      <c r="H76" s="217">
        <f>'Inst. Sanitaria'!G72</f>
        <v>150150.55623272725</v>
      </c>
      <c r="I76" s="217">
        <f>'Inst. Sanitaria'!G74</f>
        <v>26097.84283535877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15011201.453306343</v>
      </c>
      <c r="G77" s="265">
        <f>'Inst. Sanitaria'!G80+'Inst. Sanitaria'!G81</f>
        <v>14017295.245052483</v>
      </c>
      <c r="H77" s="218">
        <f>'Inst. Sanitaria'!G83</f>
        <v>731361.90933015256</v>
      </c>
      <c r="I77" s="218">
        <f>'Inst. Sanitaria'!G85</f>
        <v>262544.2989237092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1690109.8317779412</v>
      </c>
      <c r="G78" s="264">
        <f>'Inst. Sanitaria'!G93+'Inst. Sanitaria'!G94+'Inst. Sanitaria'!G95+'Inst. Sanitaria'!G96</f>
        <v>1241534.8604150587</v>
      </c>
      <c r="H78" s="217">
        <f>'Inst. Sanitaria'!G98</f>
        <v>429001.58923636359</v>
      </c>
      <c r="I78" s="217">
        <f>'Inst. Sanitaria'!G100</f>
        <v>19573.382126519075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2150403.9176202575</v>
      </c>
      <c r="G79" s="265">
        <f>'Inst. Sanitaria'!G106+'Inst. Sanitaria'!G107+'Inst. Sanitaria'!G108+'Inst. Sanitaria'!G109</f>
        <v>1545153.929315808</v>
      </c>
      <c r="H79" s="218">
        <f>'Inst. Sanitaria'!G111</f>
        <v>579152.14546909078</v>
      </c>
      <c r="I79" s="218">
        <f>'Inst. Sanitaria'!G113</f>
        <v>26097.84283535877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460294.08584231616</v>
      </c>
      <c r="G80" s="264">
        <f>'Inst. Sanitaria'!G119</f>
        <v>303619.0689007492</v>
      </c>
      <c r="H80" s="217">
        <f>'Inst. Sanitaria'!G121</f>
        <v>150150.55623272725</v>
      </c>
      <c r="I80" s="217">
        <f>'Inst. Sanitaria'!G123</f>
        <v>6524.4607088396924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2894143.0193354962</v>
      </c>
      <c r="G81" s="265">
        <f>'Inst. Sanitaria'!G129+'Inst. Sanitaria'!G130+'Inst. Sanitaria'!G131</f>
        <v>1748851.2842905237</v>
      </c>
      <c r="H81" s="218">
        <f>'Inst. Sanitaria'!G133</f>
        <v>1093096.0493742547</v>
      </c>
      <c r="I81" s="218">
        <f>'Inst. Sanitaria'!G135</f>
        <v>52195.685670717539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5546699.7225380708</v>
      </c>
      <c r="G82" s="264">
        <f>'Inst. Sanitaria'!G141+'Inst. Sanitaria'!G142+'Inst. Sanitaria'!G143+'Inst. Sanitaria'!G144</f>
        <v>4125856.1280142367</v>
      </c>
      <c r="H82" s="217">
        <f>'Inst. Sanitaria'!G146</f>
        <v>1308883.8487601453</v>
      </c>
      <c r="I82" s="217">
        <f>'Inst. Sanitaria'!G148</f>
        <v>111959.74576368912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999402.38567883149</v>
      </c>
      <c r="G83" s="265">
        <f>'Ints. Gas'!G9+'Ints. Gas'!G10+'Ints. Gas'!G11+'Ints. Gas'!G12+'Ints. Gas'!G13</f>
        <v>486477.17593049427</v>
      </c>
      <c r="H83" s="218">
        <f>'Ints. Gas'!G15</f>
        <v>493351.82762181811</v>
      </c>
      <c r="I83" s="218">
        <f>'Ints. Gas'!G17</f>
        <v>19573.382126519075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1211834.0382596005</v>
      </c>
      <c r="G84" s="264">
        <f>'Ints. Gas'!G23+'Ints. Gas'!G24+'Ints. Gas'!G25+'Ints. Gas'!G26+'Ints. Gas'!G27+'Ints. Gas'!G28+'Ints. Gas'!G29</f>
        <v>694994.15208595968</v>
      </c>
      <c r="H84" s="217">
        <f>'Ints. Gas'!G31</f>
        <v>493351.82762181811</v>
      </c>
      <c r="I84" s="217">
        <f>'Ints. Gas'!G33</f>
        <v>23488.058551822891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2428769.702865771</v>
      </c>
      <c r="G85" s="265">
        <f>'Ints. Gas'!G65+'Ints. Gas'!G66+'Ints. Gas'!G67+'Ints. Gas'!G68+'Ints. Gas'!G69+'Ints. Gas'!G70+'Ints. Gas'!G71+'Ints. Gas'!G72+'Ints. Gas'!G73+'Ints. Gas'!G74</f>
        <v>1742116.1460744138</v>
      </c>
      <c r="H85" s="218">
        <f>'Ints. Gas'!G76</f>
        <v>605750.24400174536</v>
      </c>
      <c r="I85" s="218">
        <f>'Ints. Gas'!G78</f>
        <v>80903.312789612188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15441502.274469178</v>
      </c>
      <c r="G86" s="264">
        <f>'Ints. Gas'!G39+'Ints. Gas'!G40+'Ints. Gas'!G41+'Ints. Gas'!G42+'Ints. Gas'!G43+'Ints. Gas'!G44</f>
        <v>9179245.3924013637</v>
      </c>
      <c r="H86" s="217">
        <f>'Ints. Gas'!G46</f>
        <v>5785579.7826799853</v>
      </c>
      <c r="I86" s="217">
        <f>'Ints. Gas'!G48</f>
        <v>476677.09938782791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1211716.0960390989</v>
      </c>
      <c r="G87" s="265">
        <f>'Ints. Gas'!G53+'Ints. Gas'!G54+'Ints. Gas'!G55</f>
        <v>1047121.9939884541</v>
      </c>
      <c r="H87" s="218">
        <f>'Ints. Gas'!G57</f>
        <v>112398.41637992726</v>
      </c>
      <c r="I87" s="218">
        <f>'Ints. Gas'!G59</f>
        <v>52195.685670717539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2178279.5522557921</v>
      </c>
      <c r="G88" s="264">
        <f>'Ints. Elect.'!G9+'Ints. Elect.'!G10+'Ints. Elect.'!G11+'Ints. Elect.'!G12+'Ints. Elect.'!G13</f>
        <v>1622454.1835838184</v>
      </c>
      <c r="H88" s="217">
        <f>'Ints. Elect.'!G15</f>
        <v>536251.98654545448</v>
      </c>
      <c r="I88" s="217">
        <f>'Ints. Elect.'!G17</f>
        <v>19573.382126519075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26950768.829545729</v>
      </c>
      <c r="G89" s="265">
        <f>'Ints. Elect.'!G23+'Ints. Elect.'!G24+'Ints. Elect.'!G25+'Ints. Elect.'!G26+'Ints. Elect.'!G27+'Ints. Elect.'!G28</f>
        <v>23492795.807851635</v>
      </c>
      <c r="H89" s="218">
        <f>'Ints. Elect.'!G30</f>
        <v>3231443.7458831775</v>
      </c>
      <c r="I89" s="218">
        <f>'Ints. Elect.'!G32</f>
        <v>226529.27581091411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2235166.653504753</v>
      </c>
      <c r="G90" s="264">
        <f>'Ints. Elect.'!G38+'Ints. Elect.'!G39+'Ints. Elect.'!G40+'Ints. Elect.'!G41+'Ints. Elect.'!G42+'Ints. Elect.'!G43+'Ints. Elect.'!G44</f>
        <v>1758617.1419712126</v>
      </c>
      <c r="H90" s="217">
        <f>'Ints. Elect.'!G46</f>
        <v>450451.66869818175</v>
      </c>
      <c r="I90" s="217">
        <f>'Ints. Elect.'!G48</f>
        <v>26097.84283535877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10559.507172426782</v>
      </c>
      <c r="G91" s="265">
        <f>Pintura!G9+Pintura!G10+Pintura!G11</f>
        <v>5713.0162929797734</v>
      </c>
      <c r="H91" s="218">
        <f>Pintura!G13</f>
        <v>4650.7570581818181</v>
      </c>
      <c r="I91" s="218">
        <f>Pintura!G15</f>
        <v>195.73382126519078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2637.109476130041</v>
      </c>
      <c r="G92" s="264">
        <f>Pintura!G22+Pintura!G21</f>
        <v>246.48633995073465</v>
      </c>
      <c r="H92" s="217">
        <f>Pintura!G24</f>
        <v>2325.3785290909091</v>
      </c>
      <c r="I92" s="217">
        <f>Pintura!G26</f>
        <v>65.244607088396918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2737.7420467810584</v>
      </c>
      <c r="G93" s="265">
        <f>Pintura!G32+Pintura!G33</f>
        <v>347.1189106017523</v>
      </c>
      <c r="H93" s="218">
        <f>Pintura!G35</f>
        <v>2325.3785290909091</v>
      </c>
      <c r="I93" s="218">
        <f>Pintura!G37</f>
        <v>65.244607088396918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13558.921507317349</v>
      </c>
      <c r="G94" s="264">
        <f>Pintura!G43+Pintura!G44+Pintura!G45</f>
        <v>6321.8074916910336</v>
      </c>
      <c r="H94" s="217">
        <f>Pintura!G47</f>
        <v>6976.1355872727272</v>
      </c>
      <c r="I94" s="217">
        <f>Pintura!G49</f>
        <v>260.97842835358767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7744.7915960253649</v>
      </c>
      <c r="G95" s="265">
        <f>Pintura!G53+Pintura!G54</f>
        <v>3084.3309989056288</v>
      </c>
      <c r="H95" s="218">
        <f>Pintura!G56</f>
        <v>4464.7267758545449</v>
      </c>
      <c r="I95" s="218">
        <f>Pintura!G58</f>
        <v>195.73382126519078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11822.694704377827</v>
      </c>
      <c r="G96" s="264">
        <f>Pintura!G64+Pintura!G65+Pintura!G66</f>
        <v>6910.95921784242</v>
      </c>
      <c r="H96" s="217">
        <f>Pintura!G68</f>
        <v>4650.7570581818181</v>
      </c>
      <c r="I96" s="217">
        <f>Pintura!G70</f>
        <v>260.97842835358767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15805.032371981113</v>
      </c>
      <c r="G97" s="265">
        <f>Pintura!G76+Pintura!G77</f>
        <v>10762.807671268913</v>
      </c>
      <c r="H97" s="218">
        <f>Pintura!G79</f>
        <v>4650.7570581818181</v>
      </c>
      <c r="I97" s="218">
        <f>Pintura!G81</f>
        <v>391.46764253038157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41391.493502058685</v>
      </c>
      <c r="G98" s="264">
        <f>Vidrios!G9</f>
        <v>32089.979385695049</v>
      </c>
      <c r="H98" s="217">
        <f>Vidrios!G11</f>
        <v>9301.5141163636363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6475.8964486401237</v>
      </c>
      <c r="G99" s="265">
        <f>Varios!G9+Varios!G10+Varios!G11</f>
        <v>3685.4422137310335</v>
      </c>
      <c r="H99" s="218">
        <f>Varios!G13</f>
        <v>2790.4542349090907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63331.93510278657</v>
      </c>
      <c r="G100" s="264">
        <f>Varios!G19+Varios!G20+Varios!G21</f>
        <v>37287.695576968392</v>
      </c>
      <c r="H100" s="217">
        <f>Varios!G23</f>
        <v>26044.239525818179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94151.419990016773</v>
      </c>
      <c r="G101" s="265">
        <f>Varios!G29+Varios!G30+Varios!G31+Varios!G32+Varios!G33+Varios!G34+Varios!G35+Varios!G36+Varios!G37+Varios!G38</f>
        <v>66930.171430129907</v>
      </c>
      <c r="H101" s="218">
        <f>Varios!G40</f>
        <v>25114.088114181821</v>
      </c>
      <c r="I101" s="218">
        <f>Varios!G42</f>
        <v>2107.1604457050412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497568.02811113856</v>
      </c>
      <c r="G102" s="264">
        <f>Varios!G48+Varios!G49</f>
        <v>445422.26998140931</v>
      </c>
      <c r="H102" s="217">
        <f>Varios!G51</f>
        <v>43717.11634690909</v>
      </c>
      <c r="I102" s="217">
        <f>Varios!G53</f>
        <v>8428.6417828201647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8442.9005099948972</v>
      </c>
      <c r="G103" s="265">
        <f>Varios!G57+Varios!G58</f>
        <v>3792.1434518130791</v>
      </c>
      <c r="H103" s="218">
        <f>Varios!G60</f>
        <v>4650.7570581818181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553334.17398308241</v>
      </c>
      <c r="G104" s="264">
        <f>Varios!G66</f>
        <v>506826.60340126418</v>
      </c>
      <c r="H104" s="217">
        <f>Varios!G68</f>
        <v>46507.570581818181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1900.1890452152111</v>
      </c>
      <c r="G105" s="265"/>
      <c r="H105" s="218">
        <f>Varios!G74</f>
        <v>595.29690344727271</v>
      </c>
      <c r="I105" s="218">
        <f>Varios!G76</f>
        <v>1304.8921417679385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956180.39888147521</v>
      </c>
      <c r="G106" s="264">
        <f>Varios!G82+Varios!G83</f>
        <v>212059.26957238434</v>
      </c>
      <c r="H106" s="217">
        <f>Varios!G85</f>
        <v>744121.1293090909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312375.7430326746</v>
      </c>
      <c r="G107" s="265">
        <f>Varios!G90+Varios!G91+Varios!G92</f>
        <v>270955.36567581003</v>
      </c>
      <c r="H107" s="218">
        <f>Varios!G94</f>
        <v>37206.056465454545</v>
      </c>
      <c r="I107" s="218">
        <f>Varios!G96</f>
        <v>4214.3208914100824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1039252.6600478423</v>
      </c>
      <c r="G108" s="264">
        <f>Varios!G102</f>
        <v>1028897.5657086262</v>
      </c>
      <c r="H108" s="217">
        <f>Varios!G104</f>
        <v>9301.5141163636363</v>
      </c>
      <c r="I108" s="217">
        <f>Varios!G106</f>
        <v>1053.5802228525206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787304.10225892998</v>
      </c>
      <c r="G109" s="265">
        <f>Varios!G112+Varios!G113</f>
        <v>735158.34412920079</v>
      </c>
      <c r="H109" s="218">
        <f>Varios!G115</f>
        <v>43717.11634690909</v>
      </c>
      <c r="I109" s="218">
        <f>Varios!G117</f>
        <v>8428.6417828201647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85802.703207089813</v>
      </c>
      <c r="G110" s="264">
        <f>'Red Agua'!G9+'Red Agua'!G10+'Red Agua'!G11+'Red Agua'!G12+'Red Agua'!G13+'Red Agua'!G14+'Red Agua'!G15+'Red Agua'!G16</f>
        <v>60496.053488365396</v>
      </c>
      <c r="H110" s="217">
        <f>'Red Agua'!G18</f>
        <v>9577.4604797018164</v>
      </c>
      <c r="I110" s="217">
        <f>'Red Agua'!G20</f>
        <v>15729.189239022604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76508.261090235654</v>
      </c>
      <c r="G111" s="265">
        <f>'Red Agua'!G26+'Red Agua'!G27+'Red Agua'!G28+'Red Agua'!G29+'Red Agua'!G30+'Red Agua'!G31</f>
        <v>51201.611371511237</v>
      </c>
      <c r="H111" s="218">
        <f>'Red Agua'!G33</f>
        <v>9577.4604797018164</v>
      </c>
      <c r="I111" s="218">
        <f>'Red Agua'!G35</f>
        <v>15729.189239022604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24553020.460139103</v>
      </c>
      <c r="G112" s="264">
        <f>'Red Agua'!G42+'Red Agua'!G43+'Red Agua'!G44+'Red Agua'!G45+'Red Agua'!G46+'Red Agua'!G47</f>
        <v>22336300.220419738</v>
      </c>
      <c r="H112" s="217">
        <f>'Red Agua'!G49</f>
        <v>772202.86062545446</v>
      </c>
      <c r="I112" s="217">
        <f>'Red Agua'!G51</f>
        <v>1444517.3790939124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131683.46007415355</v>
      </c>
      <c r="G113" s="265">
        <f>'Red Cloaca'!G9+'Red Cloaca'!G10+'Red Cloaca'!G11+'Red Cloaca'!G12+'Red Cloaca'!G13+'Red Cloaca'!G14+'Red Cloaca'!G15</f>
        <v>98426.304174158606</v>
      </c>
      <c r="H113" s="218">
        <f>'Red Cloaca'!G17</f>
        <v>14317.928040763634</v>
      </c>
      <c r="I113" s="218">
        <f>'Red Cloaca'!G19</f>
        <v>18939.227859231298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105197.95787023817</v>
      </c>
      <c r="G114" s="264">
        <f>'Red Cloaca'!G25+'Red Cloaca'!G26+'Red Cloaca'!G27+'Red Cloaca'!G28+'Red Cloaca'!G29</f>
        <v>73335.057135261421</v>
      </c>
      <c r="H114" s="217">
        <f>'Red Cloaca'!G31</f>
        <v>12923.672875745453</v>
      </c>
      <c r="I114" s="217">
        <f>'Red Cloaca'!G33</f>
        <v>18939.227859231298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58134.997649336052</v>
      </c>
      <c r="G115" s="265">
        <f>'Red Gas'!G9+'Red Gas'!G10+'Red Gas'!G11</f>
        <v>31256.251069606416</v>
      </c>
      <c r="H115" s="218">
        <f>'Red Gas'!G13</f>
        <v>9223.5341685818166</v>
      </c>
      <c r="I115" s="218">
        <f>'Red Gas'!G15</f>
        <v>17655.212411147819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54275018.649065308</v>
      </c>
      <c r="G116" s="264">
        <f>'Red Elect'!G11+'Red Elect'!G12+'Red Elect'!G13+'Red Elect'!G14+'Red Elect'!G15+'Red Elect'!G16+'Red Elect'!G17+'Red Elect'!G18+'Red Elect'!G19+'Red Elect'!G20</f>
        <v>48941696.193997122</v>
      </c>
      <c r="H116" s="217">
        <f>'Red Elect'!G22</f>
        <v>3237889.4947614539</v>
      </c>
      <c r="I116" s="217">
        <f>'Red Elect'!G24</f>
        <v>2095432.9603067306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7006380.346678759</v>
      </c>
      <c r="G117" s="265">
        <f>'Red Elect'!G32+'Red Elect'!G33+'Red Elect'!G34+'Red Elect'!G35+'Red Elect'!G36+'Red Elect'!G37+'Red Elect'!G38+'Red Elect'!G39+'Red Elect'!G40</f>
        <v>5621392.3205585768</v>
      </c>
      <c r="H117" s="218">
        <f>'Red Elect'!G42</f>
        <v>550859.49065895262</v>
      </c>
      <c r="I117" s="218">
        <f>'Red Elect'!G44</f>
        <v>834128.53546122927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5672892.3968611248</v>
      </c>
      <c r="G118" s="264">
        <f>'Red Elect'!G52+'Red Elect'!G53+'Red Elect'!G54+'Red Elect'!G55+'Red Elect'!G56+'Red Elect'!G57+'Red Elect'!G58+'Red Elect'!G59+'Red Elect'!G60+'Red Elect'!G61+'Red Elect'!G62+'Red Elect'!G63</f>
        <v>4929762.1638687896</v>
      </c>
      <c r="H118" s="217">
        <f>'Red Elect'!G65</f>
        <v>325183.20464116358</v>
      </c>
      <c r="I118" s="217">
        <f>'Red Elect'!G67</f>
        <v>417947.02835117205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27109314.436731715</v>
      </c>
      <c r="G119" s="265">
        <f>'Red Elect'!G75+'Red Elect'!G76+'Red Elect'!G77</f>
        <v>25829612.853458587</v>
      </c>
      <c r="H119" s="218">
        <f>'Red Elect'!G79</f>
        <v>1040393.2041365672</v>
      </c>
      <c r="I119" s="218">
        <f>'Red Elect'!G81</f>
        <v>239308.37913655819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53928.127519056878</v>
      </c>
      <c r="G120" s="264">
        <f>'Red Vial'!G9+'Red Vial'!G10+'Red Vial'!G11+'Red Vial'!G12</f>
        <v>35186.628459546882</v>
      </c>
      <c r="H120" s="217">
        <f>'Red Vial'!G14</f>
        <v>10231.665528000001</v>
      </c>
      <c r="I120" s="217">
        <f>'Red Vial'!G16+'Red Vial'!G17</f>
        <v>8509.8335315099939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54422.946649781385</v>
      </c>
      <c r="G121" s="265">
        <f>'Red Vial'!G23+'Red Vial'!G24+'Red Vial'!G25</f>
        <v>22072.318744396362</v>
      </c>
      <c r="H121" s="218">
        <f>'Red Vial'!G27</f>
        <v>7487.7188636727269</v>
      </c>
      <c r="I121" s="218">
        <f>'Red Vial'!G29+'Red Vial'!G30+'Red Vial'!G31+'Red Vial'!G32+'Red Vial'!G33</f>
        <v>24862.909041712304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75233.880003477025</v>
      </c>
      <c r="G122" s="264">
        <f>'Red Vial'!G39+'Red Vial'!G40+'Red Vial'!G41+'Red Vial'!G42+'Red Vial'!G43</f>
        <v>52032.483420249264</v>
      </c>
      <c r="H122" s="217">
        <f>'Red Vial'!G45</f>
        <v>6138.9993168000001</v>
      </c>
      <c r="I122" s="217">
        <f>'Red Vial'!G47+'Red Vial'!G48+'Red Vial'!G49+'Red Vial'!G50+'Red Vial'!G51</f>
        <v>17062.39726642775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13044.245830841606</v>
      </c>
      <c r="G123" s="265">
        <f>'Red Vial'!G56</f>
        <v>3955.1305417841932</v>
      </c>
      <c r="H123" s="218">
        <f>'Red Vial'!G58</f>
        <v>4899.5725607945451</v>
      </c>
      <c r="I123" s="218">
        <f>'Red Vial'!G60+'Red Vial'!G61</f>
        <v>4189.5427282628689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033/26&amp;11
ANEXO I&amp;C
&amp;R&amp;"-,Cursiva"&amp;10“Gral. Martín Miguel de Güemes Héroe de la Nación Argentina”</oddHeader>
    <oddFooter xml:space="preserve">&amp;CFEBRERO 2026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  <pageSetUpPr fitToPage="1"/>
  </sheetPr>
  <dimension ref="A1:AA47"/>
  <sheetViews>
    <sheetView topLeftCell="B1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4" t="str">
        <f>'PT ORGANISMOS'!A2</f>
        <v>Precios de MARZO 2026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3" t="s">
        <v>1164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111764.1539010937</v>
      </c>
      <c r="T6" s="77">
        <f>($L$10+$L$13)*0.07*R6/4000</f>
        <v>21691.655851564628</v>
      </c>
      <c r="U6" s="86">
        <f>$L$8*R6</f>
        <v>34107.032398181815</v>
      </c>
      <c r="V6" s="86">
        <f>$L$19/120/8*R6</f>
        <v>2103.8438849775803</v>
      </c>
      <c r="W6" s="90">
        <f>P6*S6/2/R6</f>
        <v>7707.8726828340486</v>
      </c>
      <c r="X6" s="86">
        <f>$L$15*2*6/40000*O6</f>
        <v>3154.9883377646538</v>
      </c>
      <c r="Y6" s="86">
        <f>0.12*145*$L$14*1.3*P6</f>
        <v>18729.538775456578</v>
      </c>
      <c r="Z6" s="90">
        <f t="shared" ref="Z6:Z47" si="2">+S6+T6+U6+V6+W6+X6+Y6</f>
        <v>199259.085831873</v>
      </c>
      <c r="AA6" s="91">
        <f>Z6/10/O6</f>
        <v>1992.5908583187302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119472.02658392776</v>
      </c>
      <c r="T7" s="77">
        <f t="shared" ref="T7:T14" si="4">($L$10+$L$13)*0.07*R7/4000</f>
        <v>23187.632117189776</v>
      </c>
      <c r="U7" s="86">
        <f t="shared" ref="U7:U47" si="5">$L$8*R7</f>
        <v>36459.241529090905</v>
      </c>
      <c r="V7" s="86">
        <f t="shared" ref="V7:V14" si="6">$L$19/120/8*R7</f>
        <v>2248.9365667001721</v>
      </c>
      <c r="W7" s="90">
        <f t="shared" ref="W7:W47" si="7">P7*S7/2/R7</f>
        <v>11561.809024251072</v>
      </c>
      <c r="X7" s="86">
        <f t="shared" ref="X7:X14" si="8">$L$15*2*6/40000*O7</f>
        <v>4732.4825066469812</v>
      </c>
      <c r="Y7" s="86">
        <f t="shared" ref="Y7:Y14" si="9">0.12*145*$L$14*1.3*P7</f>
        <v>28094.308163184865</v>
      </c>
      <c r="Z7" s="90">
        <f t="shared" si="2"/>
        <v>225756.43649099153</v>
      </c>
      <c r="AA7" s="91">
        <f t="shared" ref="AA7:AA14" si="10">+Z7/10/O7</f>
        <v>1505.0429099399437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VLOOKUP($B8,IN_03_26!$B:$E,4,)</f>
        <v>11761.045654545453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127179.89926676179</v>
      </c>
      <c r="T8" s="77">
        <f t="shared" si="4"/>
        <v>24683.60838281492</v>
      </c>
      <c r="U8" s="86">
        <f t="shared" si="5"/>
        <v>38811.450659999995</v>
      </c>
      <c r="V8" s="86">
        <f t="shared" si="6"/>
        <v>2394.0292484227634</v>
      </c>
      <c r="W8" s="90">
        <f t="shared" si="7"/>
        <v>15415.745365668095</v>
      </c>
      <c r="X8" s="86">
        <f t="shared" si="8"/>
        <v>6309.9766755293076</v>
      </c>
      <c r="Y8" s="86">
        <f t="shared" si="9"/>
        <v>37459.077550913156</v>
      </c>
      <c r="Z8" s="90">
        <f t="shared" si="2"/>
        <v>252253.78715011</v>
      </c>
      <c r="AA8" s="91">
        <f t="shared" si="10"/>
        <v>1261.2689357505501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134887.77194959583</v>
      </c>
      <c r="T9" s="77">
        <f t="shared" si="4"/>
        <v>26179.584648440072</v>
      </c>
      <c r="U9" s="86">
        <f t="shared" si="5"/>
        <v>41163.659790909085</v>
      </c>
      <c r="V9" s="86">
        <f t="shared" si="6"/>
        <v>2539.1219301453552</v>
      </c>
      <c r="W9" s="90">
        <f t="shared" si="7"/>
        <v>19269.681707085118</v>
      </c>
      <c r="X9" s="86">
        <f t="shared" si="8"/>
        <v>7887.470844411635</v>
      </c>
      <c r="Y9" s="86">
        <f t="shared" si="9"/>
        <v>46823.846938641444</v>
      </c>
      <c r="Z9" s="90">
        <f t="shared" si="2"/>
        <v>278751.13780922856</v>
      </c>
      <c r="AA9" s="91">
        <f t="shared" si="10"/>
        <v>1115.0045512369143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VLOOKUP($B10,IN_03_26!$B:$E,4,)</f>
        <v>407894199.81462193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142595.6446324299</v>
      </c>
      <c r="T10" s="77">
        <f t="shared" si="4"/>
        <v>27675.560914065216</v>
      </c>
      <c r="U10" s="86">
        <f t="shared" si="5"/>
        <v>43515.868921818175</v>
      </c>
      <c r="V10" s="86">
        <f t="shared" si="6"/>
        <v>2684.2146118679475</v>
      </c>
      <c r="W10" s="90">
        <f t="shared" si="7"/>
        <v>23123.618048502147</v>
      </c>
      <c r="X10" s="86">
        <f t="shared" si="8"/>
        <v>9464.9650132939623</v>
      </c>
      <c r="Y10" s="86">
        <f t="shared" si="9"/>
        <v>56188.616326369731</v>
      </c>
      <c r="Z10" s="90">
        <f t="shared" si="2"/>
        <v>305248.48846834712</v>
      </c>
      <c r="AA10" s="91">
        <f t="shared" si="10"/>
        <v>1017.4949615611571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VLOOKUP($B11,IN_03_26!$B:$E,4,)</f>
        <v>449858919.85086995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150303.51731526395</v>
      </c>
      <c r="T11" s="77">
        <f t="shared" si="4"/>
        <v>29171.53717969036</v>
      </c>
      <c r="U11" s="86">
        <f t="shared" si="5"/>
        <v>45868.078052727265</v>
      </c>
      <c r="V11" s="86">
        <f t="shared" si="6"/>
        <v>2829.3072935905388</v>
      </c>
      <c r="W11" s="90">
        <f t="shared" si="7"/>
        <v>26977.554389919169</v>
      </c>
      <c r="X11" s="86">
        <f t="shared" si="8"/>
        <v>11042.45918217629</v>
      </c>
      <c r="Y11" s="86">
        <f t="shared" si="9"/>
        <v>65553.385714098011</v>
      </c>
      <c r="Z11" s="90">
        <f t="shared" si="2"/>
        <v>331745.83912746556</v>
      </c>
      <c r="AA11" s="91">
        <f t="shared" si="10"/>
        <v>947.84525464990168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VLOOKUP($B12,IN_03_26!$B:$E,4,)</f>
        <v>20320949.231714081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158011.38999809796</v>
      </c>
      <c r="T12" s="77">
        <f t="shared" si="4"/>
        <v>30667.513445315508</v>
      </c>
      <c r="U12" s="86">
        <f t="shared" si="5"/>
        <v>48220.287183636348</v>
      </c>
      <c r="V12" s="86">
        <f t="shared" si="6"/>
        <v>2974.3999753131302</v>
      </c>
      <c r="W12" s="90">
        <f t="shared" si="7"/>
        <v>30831.490731336191</v>
      </c>
      <c r="X12" s="86">
        <f t="shared" si="8"/>
        <v>12619.953351058615</v>
      </c>
      <c r="Y12" s="86">
        <f t="shared" si="9"/>
        <v>74918.155101826313</v>
      </c>
      <c r="Z12" s="90">
        <f t="shared" si="2"/>
        <v>358243.18978658406</v>
      </c>
      <c r="AA12" s="91">
        <f t="shared" si="10"/>
        <v>895.60797446646006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VLOOKUP($B13,IN_03_26!$B:$E,4,)</f>
        <v>19527590.363991387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165719.26268093204</v>
      </c>
      <c r="T13" s="77">
        <f t="shared" si="4"/>
        <v>32163.489710940656</v>
      </c>
      <c r="U13" s="86">
        <f t="shared" si="5"/>
        <v>50572.496314545446</v>
      </c>
      <c r="V13" s="86">
        <f t="shared" si="6"/>
        <v>3119.492657035722</v>
      </c>
      <c r="W13" s="90">
        <f t="shared" si="7"/>
        <v>34685.42707275322</v>
      </c>
      <c r="X13" s="86">
        <f t="shared" si="8"/>
        <v>14197.447519940943</v>
      </c>
      <c r="Y13" s="86">
        <f t="shared" si="9"/>
        <v>84282.9244895546</v>
      </c>
      <c r="Z13" s="90">
        <f t="shared" si="2"/>
        <v>384740.54044570267</v>
      </c>
      <c r="AA13" s="91">
        <f t="shared" si="10"/>
        <v>854.9789787682281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VLOOKUP($B14,IN_03_26!$B:$E,4,)</f>
        <v>2070.0197585606297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173427.13536376611</v>
      </c>
      <c r="T14" s="77">
        <f t="shared" si="4"/>
        <v>33659.4659765658</v>
      </c>
      <c r="U14" s="86">
        <f t="shared" si="5"/>
        <v>52924.705445454536</v>
      </c>
      <c r="V14" s="86">
        <f t="shared" si="6"/>
        <v>3264.5853387583143</v>
      </c>
      <c r="W14" s="90">
        <f t="shared" si="7"/>
        <v>38539.36341417025</v>
      </c>
      <c r="X14" s="86">
        <f t="shared" si="8"/>
        <v>15774.94168882327</v>
      </c>
      <c r="Y14" s="86">
        <f t="shared" si="9"/>
        <v>93647.693877282887</v>
      </c>
      <c r="Z14" s="90">
        <f t="shared" si="2"/>
        <v>411237.89110482123</v>
      </c>
      <c r="AA14" s="91">
        <f t="shared" si="10"/>
        <v>822.47578220964249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VLOOKUP($B15,IN_03_26!$B:$E,4,)</f>
        <v>1051662.7792548847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354856.20172243519</v>
      </c>
      <c r="T15" s="78">
        <f>($L$11+$L$13)*0.07*R15/4000</f>
        <v>68999.817001584626</v>
      </c>
      <c r="U15" s="86">
        <f t="shared" si="5"/>
        <v>98792.783498181801</v>
      </c>
      <c r="V15" s="92">
        <f>$L$20/120/8*R15</f>
        <v>6866.1519004691963</v>
      </c>
      <c r="W15" s="90">
        <f t="shared" si="7"/>
        <v>50693.743103205023</v>
      </c>
      <c r="X15" s="92">
        <f>2*($L$16*6+$L$17*12)/40000*O15</f>
        <v>61365.862147115324</v>
      </c>
      <c r="Y15" s="92">
        <f>0.12*176*$L$14*1.3*P15</f>
        <v>136402.70997849756</v>
      </c>
      <c r="Z15" s="90">
        <f t="shared" si="2"/>
        <v>777977.26935148868</v>
      </c>
      <c r="AA15" s="93">
        <f t="shared" ref="AA15:AA47" si="11">+Z15/24/O15</f>
        <v>540.26199260520048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VLOOKUP($B16,IN_03_26!$B:$E,4,)</f>
        <v>1132397.6673275302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371754.11609017022</v>
      </c>
      <c r="T16" s="78">
        <f t="shared" ref="T16:T47" si="13">($L$11+$L$13)*0.07*R16/4000</f>
        <v>72285.52257308866</v>
      </c>
      <c r="U16" s="86">
        <f t="shared" si="5"/>
        <v>103497.20176</v>
      </c>
      <c r="V16" s="92">
        <f t="shared" ref="V16:V47" si="14">$L$20/120/8*R16</f>
        <v>7193.1115147772534</v>
      </c>
      <c r="W16" s="90">
        <f t="shared" si="7"/>
        <v>59142.700287072526</v>
      </c>
      <c r="X16" s="92">
        <f t="shared" ref="X16:X47" si="15">2*($L$16*6+$L$17*12)/40000*O16</f>
        <v>71593.505838301207</v>
      </c>
      <c r="Y16" s="92">
        <f t="shared" ref="Y16:Y47" si="16">0.12*176*$L$14*1.3*P16</f>
        <v>159136.4949749138</v>
      </c>
      <c r="Z16" s="90">
        <f t="shared" si="2"/>
        <v>844602.65303832362</v>
      </c>
      <c r="AA16" s="93">
        <f t="shared" si="11"/>
        <v>502.73967442757356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VLOOKUP($B17,IN_03_26!$B:$E,4,)</f>
        <v>1138408.4482005495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388652.0304579052</v>
      </c>
      <c r="T17" s="78">
        <f t="shared" si="13"/>
        <v>75571.228144592678</v>
      </c>
      <c r="U17" s="86">
        <f t="shared" si="5"/>
        <v>108201.62002181816</v>
      </c>
      <c r="V17" s="92">
        <f t="shared" si="14"/>
        <v>7520.0711290853096</v>
      </c>
      <c r="W17" s="90">
        <f t="shared" si="7"/>
        <v>67591.657470940045</v>
      </c>
      <c r="X17" s="92">
        <f t="shared" si="15"/>
        <v>81821.149529487098</v>
      </c>
      <c r="Y17" s="92">
        <f t="shared" si="16"/>
        <v>181870.27997133008</v>
      </c>
      <c r="Z17" s="90">
        <f t="shared" si="2"/>
        <v>911228.03672515857</v>
      </c>
      <c r="AA17" s="93">
        <f t="shared" si="11"/>
        <v>474.59793579435348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405549.94482564018</v>
      </c>
      <c r="T18" s="78">
        <f t="shared" si="13"/>
        <v>78856.933716096712</v>
      </c>
      <c r="U18" s="86">
        <f t="shared" si="5"/>
        <v>112906.03828363634</v>
      </c>
      <c r="V18" s="92">
        <f t="shared" si="14"/>
        <v>7847.0307433933667</v>
      </c>
      <c r="W18" s="90">
        <f t="shared" si="7"/>
        <v>76040.614654807549</v>
      </c>
      <c r="X18" s="92">
        <f t="shared" si="15"/>
        <v>92048.793220672989</v>
      </c>
      <c r="Y18" s="92">
        <f t="shared" si="16"/>
        <v>204604.06496774635</v>
      </c>
      <c r="Z18" s="90">
        <f t="shared" si="2"/>
        <v>977853.42041199352</v>
      </c>
      <c r="AA18" s="93">
        <f t="shared" si="11"/>
        <v>452.70991685740438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VLOOKUP($B19,IN_03_26!$B:$E,4,)</f>
        <v>696444.87226844032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422447.85919337522</v>
      </c>
      <c r="T19" s="78">
        <f t="shared" si="13"/>
        <v>82142.639287600745</v>
      </c>
      <c r="U19" s="86">
        <f t="shared" si="5"/>
        <v>117610.45654545452</v>
      </c>
      <c r="V19" s="92">
        <f t="shared" si="14"/>
        <v>8173.9903577014238</v>
      </c>
      <c r="W19" s="90">
        <f t="shared" si="7"/>
        <v>84489.571838675038</v>
      </c>
      <c r="X19" s="92">
        <f t="shared" si="15"/>
        <v>102276.43691185888</v>
      </c>
      <c r="Y19" s="92">
        <f t="shared" si="16"/>
        <v>227337.8499641626</v>
      </c>
      <c r="Z19" s="90">
        <f t="shared" si="2"/>
        <v>1044478.8040988285</v>
      </c>
      <c r="AA19" s="93">
        <f t="shared" si="11"/>
        <v>435.19950170784517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VLOOKUP($B20,IN_03_26!$B:$E,4,)</f>
        <v>784703.07433933672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439345.7735611102</v>
      </c>
      <c r="T20" s="78">
        <f t="shared" si="13"/>
        <v>85428.344859104764</v>
      </c>
      <c r="U20" s="86">
        <f t="shared" si="5"/>
        <v>122314.87480727272</v>
      </c>
      <c r="V20" s="92">
        <f t="shared" si="14"/>
        <v>8500.9499720094809</v>
      </c>
      <c r="W20" s="90">
        <f t="shared" si="7"/>
        <v>92938.529022542556</v>
      </c>
      <c r="X20" s="92">
        <f t="shared" si="15"/>
        <v>112504.08060304477</v>
      </c>
      <c r="Y20" s="92">
        <f t="shared" si="16"/>
        <v>250071.63496057887</v>
      </c>
      <c r="Z20" s="90">
        <f t="shared" si="2"/>
        <v>1111104.1877856632</v>
      </c>
      <c r="AA20" s="93">
        <f t="shared" si="11"/>
        <v>420.87279840366028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456243.68792884529</v>
      </c>
      <c r="T21" s="78">
        <f t="shared" si="13"/>
        <v>88714.050430608811</v>
      </c>
      <c r="U21" s="86">
        <f t="shared" si="5"/>
        <v>127019.2930690909</v>
      </c>
      <c r="V21" s="92">
        <f t="shared" si="14"/>
        <v>8827.9095863175389</v>
      </c>
      <c r="W21" s="90">
        <f t="shared" si="7"/>
        <v>101387.48620641006</v>
      </c>
      <c r="X21" s="92">
        <f t="shared" si="15"/>
        <v>122731.72429423065</v>
      </c>
      <c r="Y21" s="92">
        <f t="shared" si="16"/>
        <v>272805.41995699512</v>
      </c>
      <c r="Z21" s="90">
        <f t="shared" si="2"/>
        <v>1177729.5714724984</v>
      </c>
      <c r="AA21" s="93">
        <f t="shared" si="11"/>
        <v>408.93387898350636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473141.60229658021</v>
      </c>
      <c r="T22" s="78">
        <f t="shared" si="13"/>
        <v>91999.756002112816</v>
      </c>
      <c r="U22" s="86">
        <f t="shared" si="5"/>
        <v>131723.71133090905</v>
      </c>
      <c r="V22" s="92">
        <f t="shared" si="14"/>
        <v>9154.8692006255951</v>
      </c>
      <c r="W22" s="90">
        <f t="shared" si="7"/>
        <v>109836.44339027755</v>
      </c>
      <c r="X22" s="92">
        <f t="shared" si="15"/>
        <v>132959.36798541655</v>
      </c>
      <c r="Y22" s="92">
        <f t="shared" si="16"/>
        <v>295539.20495341136</v>
      </c>
      <c r="Z22" s="90">
        <f t="shared" si="2"/>
        <v>1244354.9551593331</v>
      </c>
      <c r="AA22" s="93">
        <f t="shared" si="11"/>
        <v>398.83171639722218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490039.51666431525</v>
      </c>
      <c r="T23" s="78">
        <f t="shared" si="13"/>
        <v>95285.461573616863</v>
      </c>
      <c r="U23" s="86">
        <f t="shared" si="5"/>
        <v>136428.12959272726</v>
      </c>
      <c r="V23" s="92">
        <f t="shared" si="14"/>
        <v>9481.8288149336513</v>
      </c>
      <c r="W23" s="90">
        <f t="shared" si="7"/>
        <v>118285.40057414505</v>
      </c>
      <c r="X23" s="92">
        <f t="shared" si="15"/>
        <v>143187.01167660241</v>
      </c>
      <c r="Y23" s="92">
        <f t="shared" si="16"/>
        <v>318272.98994982761</v>
      </c>
      <c r="Z23" s="90">
        <f t="shared" si="2"/>
        <v>1310980.338846168</v>
      </c>
      <c r="AA23" s="93">
        <f t="shared" si="11"/>
        <v>390.17271989469282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485847.63343893958</v>
      </c>
      <c r="T24" s="107">
        <f t="shared" si="13"/>
        <v>98571.167145120882</v>
      </c>
      <c r="U24" s="108">
        <f t="shared" si="5"/>
        <v>141132.54785454544</v>
      </c>
      <c r="V24" s="109">
        <f t="shared" si="14"/>
        <v>9808.7884292417093</v>
      </c>
      <c r="W24" s="110">
        <f t="shared" si="7"/>
        <v>121461.90835973488</v>
      </c>
      <c r="X24" s="109">
        <f t="shared" si="15"/>
        <v>153414.65536778831</v>
      </c>
      <c r="Y24" s="109">
        <f t="shared" si="16"/>
        <v>341006.77494624391</v>
      </c>
      <c r="Z24" s="110">
        <f t="shared" si="2"/>
        <v>1351243.4755416147</v>
      </c>
      <c r="AA24" s="111">
        <f t="shared" si="11"/>
        <v>375.34540987267076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1992.5908583187302</v>
      </c>
      <c r="F25" s="113"/>
      <c r="H25" s="112">
        <f t="shared" ref="H25:H45" si="19">O27</f>
        <v>180</v>
      </c>
      <c r="I25" s="114">
        <f t="shared" ref="I25:I45" si="20">AA27</f>
        <v>358.32318448221133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502042.55455357092</v>
      </c>
      <c r="T25" s="107">
        <f t="shared" si="13"/>
        <v>101856.87271662492</v>
      </c>
      <c r="U25" s="108">
        <f t="shared" si="5"/>
        <v>145836.96611636362</v>
      </c>
      <c r="V25" s="109">
        <f t="shared" si="14"/>
        <v>10135.748043549765</v>
      </c>
      <c r="W25" s="110">
        <f t="shared" si="7"/>
        <v>129559.36891705057</v>
      </c>
      <c r="X25" s="109">
        <f t="shared" si="15"/>
        <v>163642.2990589742</v>
      </c>
      <c r="Y25" s="109">
        <f t="shared" si="16"/>
        <v>363740.55994266015</v>
      </c>
      <c r="Z25" s="110">
        <f t="shared" si="2"/>
        <v>1416814.369348794</v>
      </c>
      <c r="AA25" s="111">
        <f t="shared" si="11"/>
        <v>368.96207535124847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1505.0429099399437</v>
      </c>
      <c r="F26" s="115"/>
      <c r="H26" s="39">
        <f t="shared" si="19"/>
        <v>190</v>
      </c>
      <c r="I26" s="116">
        <f t="shared" si="20"/>
        <v>353.84365148472205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518237.47566820221</v>
      </c>
      <c r="T26" s="107">
        <f t="shared" si="13"/>
        <v>105142.57828812896</v>
      </c>
      <c r="U26" s="108">
        <f t="shared" si="5"/>
        <v>150541.3843781818</v>
      </c>
      <c r="V26" s="109">
        <f t="shared" si="14"/>
        <v>10462.707657857824</v>
      </c>
      <c r="W26" s="110">
        <f t="shared" si="7"/>
        <v>137656.82947436618</v>
      </c>
      <c r="X26" s="109">
        <f t="shared" si="15"/>
        <v>173869.94275016009</v>
      </c>
      <c r="Y26" s="109">
        <f t="shared" si="16"/>
        <v>386474.3449390764</v>
      </c>
      <c r="Z26" s="110">
        <f t="shared" si="2"/>
        <v>1482385.2631559733</v>
      </c>
      <c r="AA26" s="111">
        <f t="shared" si="11"/>
        <v>363.32972136175817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1261.2689357505501</v>
      </c>
      <c r="F27" s="115"/>
      <c r="H27" s="39">
        <f t="shared" si="19"/>
        <v>200</v>
      </c>
      <c r="I27" s="116">
        <f t="shared" si="20"/>
        <v>349.81207178698162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534432.3967828335</v>
      </c>
      <c r="T27" s="107">
        <f t="shared" si="13"/>
        <v>108428.28385963297</v>
      </c>
      <c r="U27" s="108">
        <f t="shared" si="5"/>
        <v>155245.80263999998</v>
      </c>
      <c r="V27" s="109">
        <f t="shared" si="14"/>
        <v>10789.66727216588</v>
      </c>
      <c r="W27" s="110">
        <f t="shared" si="7"/>
        <v>145754.29003168189</v>
      </c>
      <c r="X27" s="109">
        <f t="shared" si="15"/>
        <v>184097.58644134598</v>
      </c>
      <c r="Y27" s="109">
        <f t="shared" si="16"/>
        <v>409208.1299354927</v>
      </c>
      <c r="Z27" s="110">
        <f t="shared" si="2"/>
        <v>1547956.156963153</v>
      </c>
      <c r="AA27" s="111">
        <f t="shared" si="11"/>
        <v>358.32318448221133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1115.0045512369143</v>
      </c>
      <c r="F28" s="115"/>
      <c r="H28" s="39">
        <f t="shared" si="19"/>
        <v>210</v>
      </c>
      <c r="I28" s="116">
        <f t="shared" si="20"/>
        <v>346.16445206045455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550627.31789746485</v>
      </c>
      <c r="T28" s="107">
        <f t="shared" si="13"/>
        <v>111713.98943113702</v>
      </c>
      <c r="U28" s="108">
        <f t="shared" si="5"/>
        <v>159950.22090181816</v>
      </c>
      <c r="V28" s="109">
        <f t="shared" si="14"/>
        <v>11116.626886473936</v>
      </c>
      <c r="W28" s="110">
        <f t="shared" si="7"/>
        <v>153851.75058899753</v>
      </c>
      <c r="X28" s="109">
        <f t="shared" si="15"/>
        <v>194325.23013253187</v>
      </c>
      <c r="Y28" s="109">
        <f t="shared" si="16"/>
        <v>431941.91493190889</v>
      </c>
      <c r="Z28" s="110">
        <f t="shared" si="2"/>
        <v>1613527.0507703323</v>
      </c>
      <c r="AA28" s="111">
        <f t="shared" si="11"/>
        <v>353.84365148472205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1017.4949615611571</v>
      </c>
      <c r="F29" s="115"/>
      <c r="H29" s="39">
        <f t="shared" si="19"/>
        <v>220</v>
      </c>
      <c r="I29" s="116">
        <f t="shared" si="20"/>
        <v>342.84843412724825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566822.23901209619</v>
      </c>
      <c r="T29" s="107">
        <f t="shared" si="13"/>
        <v>114999.69500264103</v>
      </c>
      <c r="U29" s="108">
        <f t="shared" si="5"/>
        <v>164654.63916363634</v>
      </c>
      <c r="V29" s="109">
        <f t="shared" si="14"/>
        <v>11443.586500781994</v>
      </c>
      <c r="W29" s="110">
        <f t="shared" si="7"/>
        <v>161949.2111463132</v>
      </c>
      <c r="X29" s="109">
        <f t="shared" si="15"/>
        <v>204552.87382371776</v>
      </c>
      <c r="Y29" s="109">
        <f t="shared" si="16"/>
        <v>454675.69992832519</v>
      </c>
      <c r="Z29" s="110">
        <f t="shared" si="2"/>
        <v>1679097.9445775116</v>
      </c>
      <c r="AA29" s="111">
        <f t="shared" si="11"/>
        <v>349.81207178698162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947.84525464990168</v>
      </c>
      <c r="F30" s="115"/>
      <c r="H30" s="39">
        <f t="shared" si="19"/>
        <v>230</v>
      </c>
      <c r="I30" s="116">
        <f t="shared" si="20"/>
        <v>339.82076557953798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583017.16012672754</v>
      </c>
      <c r="T30" s="107">
        <f t="shared" si="13"/>
        <v>118285.40057414507</v>
      </c>
      <c r="U30" s="108">
        <f t="shared" si="5"/>
        <v>169359.05742545452</v>
      </c>
      <c r="V30" s="109">
        <f t="shared" si="14"/>
        <v>11770.54611509005</v>
      </c>
      <c r="W30" s="110">
        <f t="shared" si="7"/>
        <v>170046.67170362888</v>
      </c>
      <c r="X30" s="109">
        <f t="shared" si="15"/>
        <v>214780.51751490365</v>
      </c>
      <c r="Y30" s="109">
        <f t="shared" si="16"/>
        <v>477409.4849247415</v>
      </c>
      <c r="Z30" s="110">
        <f t="shared" si="2"/>
        <v>1744668.8383846912</v>
      </c>
      <c r="AA30" s="111">
        <f t="shared" si="11"/>
        <v>346.16445206045455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895.60797446646006</v>
      </c>
      <c r="F31" s="115"/>
      <c r="H31" s="39">
        <f t="shared" si="19"/>
        <v>240</v>
      </c>
      <c r="I31" s="116">
        <f t="shared" si="20"/>
        <v>337.04540274413699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599212.08124135889</v>
      </c>
      <c r="T31" s="107">
        <f t="shared" si="13"/>
        <v>121571.1061456491</v>
      </c>
      <c r="U31" s="108">
        <f t="shared" si="5"/>
        <v>174063.4756872727</v>
      </c>
      <c r="V31" s="109">
        <f t="shared" si="14"/>
        <v>12097.505729398108</v>
      </c>
      <c r="W31" s="110">
        <f t="shared" si="7"/>
        <v>178144.13226094455</v>
      </c>
      <c r="X31" s="109">
        <f t="shared" si="15"/>
        <v>225008.16120608954</v>
      </c>
      <c r="Y31" s="109">
        <f t="shared" si="16"/>
        <v>500143.26992115774</v>
      </c>
      <c r="Z31" s="110">
        <f t="shared" si="2"/>
        <v>1810239.7321918707</v>
      </c>
      <c r="AA31" s="111">
        <f t="shared" si="11"/>
        <v>342.84843412724825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854.9789787682281</v>
      </c>
      <c r="F32" s="115"/>
      <c r="H32" s="39">
        <f t="shared" si="19"/>
        <v>250</v>
      </c>
      <c r="I32" s="116">
        <f t="shared" si="20"/>
        <v>334.49206893556817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615407.00235599012</v>
      </c>
      <c r="T32" s="107">
        <f t="shared" si="13"/>
        <v>124856.81171715312</v>
      </c>
      <c r="U32" s="108">
        <f t="shared" si="5"/>
        <v>178767.89394909088</v>
      </c>
      <c r="V32" s="109">
        <f t="shared" si="14"/>
        <v>12424.465343706164</v>
      </c>
      <c r="W32" s="110">
        <f t="shared" si="7"/>
        <v>186241.59281826016</v>
      </c>
      <c r="X32" s="109">
        <f t="shared" si="15"/>
        <v>235235.8048972754</v>
      </c>
      <c r="Y32" s="109">
        <f t="shared" si="16"/>
        <v>522877.05491757393</v>
      </c>
      <c r="Z32" s="110">
        <f t="shared" si="2"/>
        <v>1875810.6259990497</v>
      </c>
      <c r="AA32" s="111">
        <f t="shared" si="11"/>
        <v>339.82076557953798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822.47578220964249</v>
      </c>
      <c r="F33" s="115"/>
      <c r="H33" s="39">
        <f t="shared" si="19"/>
        <v>260</v>
      </c>
      <c r="I33" s="116">
        <f t="shared" si="20"/>
        <v>332.13514541996602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631601.92347062135</v>
      </c>
      <c r="T33" s="107">
        <f t="shared" si="13"/>
        <v>128142.51728865715</v>
      </c>
      <c r="U33" s="108">
        <f t="shared" si="5"/>
        <v>183472.31221090906</v>
      </c>
      <c r="V33" s="109">
        <f t="shared" si="14"/>
        <v>12751.42495801422</v>
      </c>
      <c r="W33" s="110">
        <f t="shared" si="7"/>
        <v>194339.05337557578</v>
      </c>
      <c r="X33" s="109">
        <f t="shared" si="15"/>
        <v>245463.4485884613</v>
      </c>
      <c r="Y33" s="109">
        <f t="shared" si="16"/>
        <v>545610.83991399023</v>
      </c>
      <c r="Z33" s="110">
        <f t="shared" si="2"/>
        <v>1941381.519806229</v>
      </c>
      <c r="AA33" s="111">
        <f t="shared" si="11"/>
        <v>337.04540274413699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540.26199260520048</v>
      </c>
      <c r="F34" s="115"/>
      <c r="H34" s="39">
        <f t="shared" si="19"/>
        <v>280</v>
      </c>
      <c r="I34" s="116">
        <f t="shared" si="20"/>
        <v>327.92635342781949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647796.84458525281</v>
      </c>
      <c r="T34" s="107">
        <f t="shared" si="13"/>
        <v>131428.22286016119</v>
      </c>
      <c r="U34" s="108">
        <f t="shared" si="5"/>
        <v>188176.73047272724</v>
      </c>
      <c r="V34" s="109">
        <f t="shared" si="14"/>
        <v>13078.384572322278</v>
      </c>
      <c r="W34" s="110">
        <f t="shared" si="7"/>
        <v>202436.51393289151</v>
      </c>
      <c r="X34" s="109">
        <f t="shared" si="15"/>
        <v>255691.09227964719</v>
      </c>
      <c r="Y34" s="109">
        <f t="shared" si="16"/>
        <v>568344.62491040654</v>
      </c>
      <c r="Z34" s="110">
        <f t="shared" si="2"/>
        <v>2006952.4136134088</v>
      </c>
      <c r="AA34" s="111">
        <f t="shared" si="11"/>
        <v>334.49206893556817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502.73967442757356</v>
      </c>
      <c r="F35" s="115"/>
      <c r="H35" s="39">
        <f t="shared" si="19"/>
        <v>300</v>
      </c>
      <c r="I35" s="116">
        <f t="shared" si="20"/>
        <v>324.27873370129248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663991.76569988404</v>
      </c>
      <c r="T35" s="107">
        <f t="shared" si="13"/>
        <v>134713.9284316652</v>
      </c>
      <c r="U35" s="108">
        <f t="shared" si="5"/>
        <v>192881.14873454539</v>
      </c>
      <c r="V35" s="109">
        <f t="shared" si="14"/>
        <v>13405.344186630335</v>
      </c>
      <c r="W35" s="110">
        <f t="shared" si="7"/>
        <v>210533.97449020715</v>
      </c>
      <c r="X35" s="109">
        <f t="shared" si="15"/>
        <v>265918.73597083311</v>
      </c>
      <c r="Y35" s="109">
        <f t="shared" si="16"/>
        <v>591078.40990682272</v>
      </c>
      <c r="Z35" s="110">
        <f t="shared" si="2"/>
        <v>2072523.3074205879</v>
      </c>
      <c r="AA35" s="111">
        <f t="shared" si="11"/>
        <v>332.13514541996602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474.59793579435348</v>
      </c>
      <c r="F36" s="115"/>
      <c r="H36" s="39">
        <f t="shared" si="19"/>
        <v>320</v>
      </c>
      <c r="I36" s="116">
        <f t="shared" si="20"/>
        <v>321.08706644058128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696381.60792914662</v>
      </c>
      <c r="T36" s="107">
        <f t="shared" si="13"/>
        <v>141285.33957467327</v>
      </c>
      <c r="U36" s="108">
        <f t="shared" si="5"/>
        <v>202289.98525818178</v>
      </c>
      <c r="V36" s="109">
        <f t="shared" si="14"/>
        <v>14059.263415246449</v>
      </c>
      <c r="W36" s="110">
        <f t="shared" si="7"/>
        <v>226728.89560483844</v>
      </c>
      <c r="X36" s="109">
        <f t="shared" si="15"/>
        <v>286374.02335320483</v>
      </c>
      <c r="Y36" s="109">
        <f t="shared" si="16"/>
        <v>636545.97989965521</v>
      </c>
      <c r="Z36" s="110">
        <f t="shared" si="2"/>
        <v>2203665.0950349467</v>
      </c>
      <c r="AA36" s="111">
        <f t="shared" si="11"/>
        <v>327.92635342781949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452.70991685740438</v>
      </c>
      <c r="F37" s="115"/>
      <c r="H37" s="39">
        <f t="shared" si="19"/>
        <v>340</v>
      </c>
      <c r="I37" s="116">
        <f t="shared" si="20"/>
        <v>318.27088944583619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728771.45015840931</v>
      </c>
      <c r="T37" s="107">
        <f t="shared" si="13"/>
        <v>147856.75071768134</v>
      </c>
      <c r="U37" s="108">
        <f t="shared" si="5"/>
        <v>211698.82178181814</v>
      </c>
      <c r="V37" s="109">
        <f t="shared" si="14"/>
        <v>14713.182643862563</v>
      </c>
      <c r="W37" s="110">
        <f t="shared" si="7"/>
        <v>242923.81671946976</v>
      </c>
      <c r="X37" s="109">
        <f t="shared" si="15"/>
        <v>306829.31073557661</v>
      </c>
      <c r="Y37" s="109">
        <f t="shared" si="16"/>
        <v>682013.54989248782</v>
      </c>
      <c r="Z37" s="110">
        <f t="shared" si="2"/>
        <v>2334806.8826493057</v>
      </c>
      <c r="AA37" s="111">
        <f t="shared" si="11"/>
        <v>324.27873370129248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435.19950170784517</v>
      </c>
      <c r="F38" s="115"/>
      <c r="H38" s="39">
        <f t="shared" si="19"/>
        <v>360</v>
      </c>
      <c r="I38" s="116">
        <f t="shared" si="20"/>
        <v>315.76762100606271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761161.292387672</v>
      </c>
      <c r="T38" s="107">
        <f t="shared" si="13"/>
        <v>154428.1618606894</v>
      </c>
      <c r="U38" s="108">
        <f t="shared" si="5"/>
        <v>221107.6583054545</v>
      </c>
      <c r="V38" s="109">
        <f t="shared" si="14"/>
        <v>15367.101872478677</v>
      </c>
      <c r="W38" s="110">
        <f t="shared" si="7"/>
        <v>259118.73783410111</v>
      </c>
      <c r="X38" s="109">
        <f t="shared" si="15"/>
        <v>327284.59811794839</v>
      </c>
      <c r="Y38" s="109">
        <f t="shared" si="16"/>
        <v>727481.11988532031</v>
      </c>
      <c r="Z38" s="110">
        <f t="shared" si="2"/>
        <v>2465948.6702636643</v>
      </c>
      <c r="AA38" s="111">
        <f t="shared" si="11"/>
        <v>321.08706644058128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420.87279840366028</v>
      </c>
      <c r="F39" s="115"/>
      <c r="H39" s="39">
        <f t="shared" si="19"/>
        <v>380</v>
      </c>
      <c r="I39" s="116">
        <f t="shared" si="20"/>
        <v>313.52785450731801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793551.13461693469</v>
      </c>
      <c r="T39" s="107">
        <f t="shared" si="13"/>
        <v>160999.57300369744</v>
      </c>
      <c r="U39" s="108">
        <f t="shared" si="5"/>
        <v>230516.49482909089</v>
      </c>
      <c r="V39" s="109">
        <f t="shared" si="14"/>
        <v>16021.021101094791</v>
      </c>
      <c r="W39" s="110">
        <f t="shared" si="7"/>
        <v>275313.65894873242</v>
      </c>
      <c r="X39" s="109">
        <f t="shared" si="15"/>
        <v>347739.88550032018</v>
      </c>
      <c r="Y39" s="109">
        <f t="shared" si="16"/>
        <v>772948.6898781528</v>
      </c>
      <c r="Z39" s="110">
        <f t="shared" si="2"/>
        <v>2597090.4578780234</v>
      </c>
      <c r="AA39" s="111">
        <f t="shared" si="11"/>
        <v>318.27088944583619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408.93387898350636</v>
      </c>
      <c r="F40" s="115"/>
      <c r="H40" s="39">
        <f t="shared" si="19"/>
        <v>400</v>
      </c>
      <c r="I40" s="116">
        <f t="shared" si="20"/>
        <v>311.51206465844791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825940.97684619727</v>
      </c>
      <c r="T40" s="107">
        <f t="shared" si="13"/>
        <v>167570.98414670551</v>
      </c>
      <c r="U40" s="108">
        <f t="shared" si="5"/>
        <v>239925.33135272723</v>
      </c>
      <c r="V40" s="109">
        <f t="shared" si="14"/>
        <v>16674.940329710906</v>
      </c>
      <c r="W40" s="110">
        <f t="shared" si="7"/>
        <v>291508.58006336377</v>
      </c>
      <c r="X40" s="109">
        <f t="shared" si="15"/>
        <v>368195.17288269196</v>
      </c>
      <c r="Y40" s="109">
        <f t="shared" si="16"/>
        <v>818416.25987098541</v>
      </c>
      <c r="Z40" s="110">
        <f t="shared" si="2"/>
        <v>2728232.245492382</v>
      </c>
      <c r="AA40" s="111">
        <f t="shared" si="11"/>
        <v>315.76762100606271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398.83171639722218</v>
      </c>
      <c r="F41" s="115"/>
      <c r="H41" s="39">
        <f t="shared" si="19"/>
        <v>420</v>
      </c>
      <c r="I41" s="116">
        <f t="shared" si="20"/>
        <v>309.68825479518438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858330.81907545985</v>
      </c>
      <c r="T41" s="107">
        <f t="shared" si="13"/>
        <v>174142.39528971358</v>
      </c>
      <c r="U41" s="108">
        <f t="shared" si="5"/>
        <v>249334.16787636359</v>
      </c>
      <c r="V41" s="109">
        <f t="shared" si="14"/>
        <v>17328.859558327018</v>
      </c>
      <c r="W41" s="110">
        <f t="shared" si="7"/>
        <v>307703.501177995</v>
      </c>
      <c r="X41" s="109">
        <f t="shared" si="15"/>
        <v>388650.46026506374</v>
      </c>
      <c r="Y41" s="109">
        <f t="shared" si="16"/>
        <v>863883.82986381778</v>
      </c>
      <c r="Z41" s="110">
        <f t="shared" si="2"/>
        <v>2859374.0331067406</v>
      </c>
      <c r="AA41" s="111">
        <f t="shared" si="11"/>
        <v>313.52785450731801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390.17271989469282</v>
      </c>
      <c r="F42" s="115"/>
      <c r="H42" s="39">
        <f t="shared" si="19"/>
        <v>440</v>
      </c>
      <c r="I42" s="116">
        <f t="shared" si="20"/>
        <v>308.03024582858126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890720.66130472254</v>
      </c>
      <c r="T42" s="107">
        <f t="shared" si="13"/>
        <v>180713.80643272161</v>
      </c>
      <c r="U42" s="108">
        <f t="shared" si="5"/>
        <v>258743.00439999995</v>
      </c>
      <c r="V42" s="109">
        <f t="shared" si="14"/>
        <v>17982.778786943134</v>
      </c>
      <c r="W42" s="110">
        <f t="shared" si="7"/>
        <v>323898.4222926264</v>
      </c>
      <c r="X42" s="109">
        <f t="shared" si="15"/>
        <v>409105.74764743552</v>
      </c>
      <c r="Y42" s="109">
        <f t="shared" si="16"/>
        <v>909351.39985665039</v>
      </c>
      <c r="Z42" s="110">
        <f t="shared" si="2"/>
        <v>2990515.8207210996</v>
      </c>
      <c r="AA42" s="111">
        <f t="shared" si="11"/>
        <v>311.51206465844791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375.34540987267076</v>
      </c>
      <c r="F43" s="115"/>
      <c r="H43" s="39">
        <f t="shared" si="19"/>
        <v>460</v>
      </c>
      <c r="I43" s="116">
        <f t="shared" si="20"/>
        <v>306.51641155472606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923110.50353398512</v>
      </c>
      <c r="T43" s="107">
        <f t="shared" si="13"/>
        <v>187285.21757572971</v>
      </c>
      <c r="U43" s="108">
        <f t="shared" si="5"/>
        <v>268151.84092363634</v>
      </c>
      <c r="V43" s="109">
        <f t="shared" si="14"/>
        <v>18636.698015559246</v>
      </c>
      <c r="W43" s="110">
        <f t="shared" si="7"/>
        <v>340093.34340725769</v>
      </c>
      <c r="X43" s="109">
        <f t="shared" si="15"/>
        <v>429561.0350298073</v>
      </c>
      <c r="Y43" s="109">
        <f t="shared" si="16"/>
        <v>954818.96984948299</v>
      </c>
      <c r="Z43" s="110">
        <f t="shared" si="2"/>
        <v>3121657.6083354582</v>
      </c>
      <c r="AA43" s="111">
        <f t="shared" si="11"/>
        <v>309.68825479518438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368.96207535124847</v>
      </c>
      <c r="F44" s="115"/>
      <c r="H44" s="39">
        <f t="shared" si="19"/>
        <v>480</v>
      </c>
      <c r="I44" s="116">
        <f t="shared" si="20"/>
        <v>305.12873013702563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955500.34576324793</v>
      </c>
      <c r="T44" s="107">
        <f t="shared" si="13"/>
        <v>193856.62871873775</v>
      </c>
      <c r="U44" s="108">
        <f t="shared" si="5"/>
        <v>277560.6774472727</v>
      </c>
      <c r="V44" s="109">
        <f t="shared" si="14"/>
        <v>19290.617244175362</v>
      </c>
      <c r="W44" s="110">
        <f t="shared" si="7"/>
        <v>356288.2645218891</v>
      </c>
      <c r="X44" s="109">
        <f t="shared" si="15"/>
        <v>450016.32241217908</v>
      </c>
      <c r="Y44" s="109">
        <f t="shared" si="16"/>
        <v>1000286.5398423155</v>
      </c>
      <c r="Z44" s="110">
        <f t="shared" si="2"/>
        <v>3252799.3959498177</v>
      </c>
      <c r="AA44" s="111">
        <f t="shared" si="11"/>
        <v>308.03024582858126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363.32972136175817</v>
      </c>
      <c r="F45" s="117"/>
      <c r="H45" s="40">
        <f t="shared" si="19"/>
        <v>500</v>
      </c>
      <c r="I45" s="118">
        <f t="shared" si="20"/>
        <v>303.85206323274116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987890.18799251039</v>
      </c>
      <c r="T45" s="107">
        <f t="shared" si="13"/>
        <v>200428.03986174581</v>
      </c>
      <c r="U45" s="108">
        <f t="shared" si="5"/>
        <v>286969.513970909</v>
      </c>
      <c r="V45" s="109">
        <f t="shared" si="14"/>
        <v>19944.536472791475</v>
      </c>
      <c r="W45" s="110">
        <f t="shared" si="7"/>
        <v>372483.18563652027</v>
      </c>
      <c r="X45" s="109">
        <f t="shared" si="15"/>
        <v>470471.60979455081</v>
      </c>
      <c r="Y45" s="109">
        <f t="shared" si="16"/>
        <v>1045754.1098351479</v>
      </c>
      <c r="Z45" s="110">
        <f t="shared" si="2"/>
        <v>3383941.1835641759</v>
      </c>
      <c r="AA45" s="111">
        <f t="shared" si="11"/>
        <v>306.51641155472606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1020280.0302217732</v>
      </c>
      <c r="T46" s="78">
        <f t="shared" si="13"/>
        <v>206999.45100475385</v>
      </c>
      <c r="U46" s="86">
        <f t="shared" si="5"/>
        <v>296378.35049454542</v>
      </c>
      <c r="V46" s="92">
        <f t="shared" si="14"/>
        <v>20598.455701407587</v>
      </c>
      <c r="W46" s="90">
        <f t="shared" si="7"/>
        <v>388678.10675115173</v>
      </c>
      <c r="X46" s="92">
        <f t="shared" si="15"/>
        <v>490926.89717692259</v>
      </c>
      <c r="Y46" s="92">
        <f t="shared" si="16"/>
        <v>1091221.6798279805</v>
      </c>
      <c r="Z46" s="90">
        <f t="shared" si="2"/>
        <v>3515082.9711785354</v>
      </c>
      <c r="AA46" s="93">
        <f t="shared" si="11"/>
        <v>305.12873013702563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1052669.8724510358</v>
      </c>
      <c r="T47" s="78">
        <f t="shared" si="13"/>
        <v>213570.86214776195</v>
      </c>
      <c r="U47" s="86">
        <f t="shared" si="5"/>
        <v>305787.18701818178</v>
      </c>
      <c r="V47" s="92">
        <f t="shared" si="14"/>
        <v>21252.374930023703</v>
      </c>
      <c r="W47" s="90">
        <f t="shared" si="7"/>
        <v>404873.02786578296</v>
      </c>
      <c r="X47" s="92">
        <f t="shared" si="15"/>
        <v>511382.18455929437</v>
      </c>
      <c r="Y47" s="92">
        <f t="shared" si="16"/>
        <v>1136689.2498208131</v>
      </c>
      <c r="Z47" s="90">
        <f t="shared" si="2"/>
        <v>3646224.7587928935</v>
      </c>
      <c r="AA47" s="93">
        <f t="shared" si="11"/>
        <v>303.85206323274116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N°033/26&amp;11
ANEXO I&amp;R&amp;"-,Cursiva"&amp;10“Gral. Martín Miguel de Güemes Héroe de la Nación Argentina”</oddHeader>
    <oddFooter xml:space="preserve">&amp;CFEBRERO 2026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  <pageSetUpPr fitToPage="1"/>
  </sheetPr>
  <dimension ref="A1:I856"/>
  <sheetViews>
    <sheetView view="pageBreakPreview" zoomScale="93" zoomScaleNormal="100" zoomScaleSheetLayoutView="93" workbookViewId="0">
      <selection activeCell="F14" sqref="F14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20" t="s">
        <v>2042</v>
      </c>
      <c r="B2" s="320"/>
      <c r="C2" s="320"/>
      <c r="D2" s="320"/>
      <c r="E2" s="320"/>
      <c r="F2" s="320"/>
      <c r="G2" s="320"/>
      <c r="H2" s="320"/>
    </row>
    <row r="3" spans="1:8" ht="17.25" customHeight="1" x14ac:dyDescent="0.25">
      <c r="A3" s="319" t="s">
        <v>901</v>
      </c>
      <c r="B3" s="319"/>
      <c r="C3" s="319"/>
      <c r="D3" s="319"/>
      <c r="E3" s="319"/>
      <c r="F3" s="319"/>
      <c r="G3" s="319"/>
      <c r="H3" s="319"/>
    </row>
    <row r="4" spans="1:8" ht="18.75" customHeight="1" x14ac:dyDescent="0.25">
      <c r="A4" s="318" t="s">
        <v>900</v>
      </c>
      <c r="B4" s="318"/>
      <c r="C4" s="318"/>
      <c r="D4" s="318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7" t="s">
        <v>900</v>
      </c>
      <c r="C5" s="317"/>
      <c r="D5" s="317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VLOOKUP(E6,IN_03_26!$B$8:$E$635,4,FALSE)</f>
        <v>4416.7692790055335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VLOOKUP(E7,IN_03_26!$B$8:$E$635,4,FALSE)</f>
        <v>4550.1887317291194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VLOOKUP(E8,IN_03_26!$B$8:$E$635,4,FALSE)</f>
        <v>4561.2338170305502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VLOOKUP(E9,IN_03_26!$B$8:$E$635,4,FALSE)</f>
        <v>4750.5628915759935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VLOOKUP(E10,IN_03_26!$B$8:$E$635,4,FALSE)</f>
        <v>5032.4046447630963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VLOOKUP(E11,IN_03_26!$B$8:$E$635,4,FALSE)</f>
        <v>4231.8795808569939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VLOOKUP(E12,IN_03_26!$B$8:$E$635,4,FALSE)</f>
        <v>4786.7602774891766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VLOOKUP(E13,IN_03_26!$B$8:$E$635,4,FALSE)</f>
        <v>4471768.4985157847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VLOOKUP(E14,IN_03_26!$B$8:$E$635,4,FALSE)</f>
        <v>8403.6466766018366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VLOOKUP(E15,IN_03_26!$B$8:$E$635,4,FALSE)</f>
        <v>2217.7131272127285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VLOOKUP(E16,IN_03_26!$B$8:$E$635,4,FALSE)</f>
        <v>327.10777839942199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VLOOKUP(E17,IN_03_26!$B$8:$E$635,4,FALSE)</f>
        <v>4828437.7703838982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VLOOKUP(E18,IN_03_26!$B$8:$E$635,4,FALSE)</f>
        <v>5100.1711823175701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VLOOKUP(E19,IN_03_26!$B$8:$E$635,4,FALSE)</f>
        <v>5145.9417371404643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VLOOKUP(E20,IN_03_26!$B$8:$E$635,4,FALSE)</f>
        <v>16509.759603726274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VLOOKUP(E21,IN_03_26!$B$8:$E$635,4,FALSE)</f>
        <v>23159.578819024096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VLOOKUP(E22,IN_03_26!$B$8:$E$635,4,FALSE)</f>
        <v>10782.302720800966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VLOOKUP(E23,IN_03_26!$B$8:$E$635,4,FALSE)</f>
        <v>8068.9434906356973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VLOOKUP(E24,IN_03_26!$B$8:$E$635,4,FALSE)</f>
        <v>6007.1598170714251</v>
      </c>
      <c r="G24" s="293"/>
      <c r="H24" s="295" t="s">
        <v>3</v>
      </c>
    </row>
    <row r="25" spans="1:8" x14ac:dyDescent="0.25">
      <c r="A25" s="286"/>
      <c r="B25" s="317" t="s">
        <v>880</v>
      </c>
      <c r="C25" s="317"/>
      <c r="D25" s="317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VLOOKUP(E26,IN_03_26!$B$8:$E$635,4,FALSE)</f>
        <v>240330.17157786401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VLOOKUP(E27,IN_03_26!$B$8:$E$635,4,FALSE)</f>
        <v>22329.628674437328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VLOOKUP(E28,IN_03_26!$B$8:$E$635,4,FALSE)</f>
        <v>6179.5368340812965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VLOOKUP(E29,IN_03_26!$B$8:$E$635,4,FALSE)</f>
        <v>6641.8654958321713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VLOOKUP(E30,IN_03_26!$B$8:$E$635,4,FALSE)</f>
        <v>374.83715163092239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VLOOKUP(E31,IN_03_26!$B$8:$E$635,4,FALSE)</f>
        <v>407.28332745481504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VLOOKUP(E32,IN_03_26!$B$8:$E$635,4,FALSE)</f>
        <v>8415.2286457628488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VLOOKUP(E33,IN_03_26!$B$8:$E$635,4,FALSE)</f>
        <v>36884.930275529121</v>
      </c>
      <c r="G33" s="293"/>
      <c r="H33" s="295" t="s">
        <v>4</v>
      </c>
    </row>
    <row r="34" spans="1:8" x14ac:dyDescent="0.25">
      <c r="A34" s="286"/>
      <c r="B34" s="317" t="s">
        <v>870</v>
      </c>
      <c r="C34" s="317"/>
      <c r="D34" s="317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VLOOKUP(E35,IN_03_26!$B$8:$E$635,4,FALSE)</f>
        <v>6469.4077126026496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VLOOKUP(E36,IN_03_26!$B$8:$E$635,4,FALSE)</f>
        <v>6074.7030284362745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VLOOKUP(E37,IN_03_26!$B$8:$E$635,4,FALSE)</f>
        <v>7375.0190329981042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VLOOKUP(E38,IN_03_26!$B$8:$E$635,4,FALSE)</f>
        <v>10812.862615307269</v>
      </c>
      <c r="G38" s="293"/>
      <c r="H38" s="295" t="s">
        <v>117</v>
      </c>
    </row>
    <row r="39" spans="1:8" x14ac:dyDescent="0.25">
      <c r="A39" s="286"/>
      <c r="B39" s="317" t="s">
        <v>865</v>
      </c>
      <c r="C39" s="317"/>
      <c r="D39" s="317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VLOOKUP(E40,IN_03_26!$B$8:$E$635,4,FALSE)</f>
        <v>731.46931656697177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VLOOKUP(E41,IN_03_26!$B$8:$E$635,4,FALSE)</f>
        <v>1697.6524605947052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VLOOKUP(E42,IN_03_26!$B$8:$E$635,4,FALSE)</f>
        <v>1101.6925198670742</v>
      </c>
      <c r="G42" s="293"/>
      <c r="H42" s="295" t="s">
        <v>2</v>
      </c>
    </row>
    <row r="43" spans="1:8" x14ac:dyDescent="0.25">
      <c r="A43" s="286"/>
      <c r="B43" s="317" t="s">
        <v>861</v>
      </c>
      <c r="C43" s="317"/>
      <c r="D43" s="317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VLOOKUP(E44,IN_03_26!$B$8:$E$635,4,FALSE)</f>
        <v>1895.3786115951341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VLOOKUP(E45,IN_03_26!$B$8:$E$635,4,FALSE)</f>
        <v>11782.864766416604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VLOOKUP(E46,IN_03_26!$B$8:$E$635,4,FALSE)</f>
        <v>20137.230771417857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VLOOKUP(E47,IN_03_26!$B$8:$E$635,4,FALSE)</f>
        <v>45149.507902610712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VLOOKUP(E48,IN_03_26!$B$8:$E$635,4,FALSE)</f>
        <v>78552.551721996002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VLOOKUP(E49,IN_03_26!$B$8:$E$635,4,FALSE)</f>
        <v>4051.5549550401988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VLOOKUP(E50,IN_03_26!$B$8:$E$635,4,FALSE)</f>
        <v>11552.322412887448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VLOOKUP(E51,IN_03_26!$B$8:$E$635,4,FALSE)</f>
        <v>10312.297912376802</v>
      </c>
      <c r="G51" s="293"/>
      <c r="H51" s="295" t="s">
        <v>4</v>
      </c>
    </row>
    <row r="52" spans="1:8" x14ac:dyDescent="0.25">
      <c r="A52" s="286"/>
      <c r="B52" s="317" t="s">
        <v>851</v>
      </c>
      <c r="C52" s="317"/>
      <c r="D52" s="317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VLOOKUP(E53,IN_03_26!$B$8:$E$635,4,FALSE)</f>
        <v>8067.7867761721127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VLOOKUP(E54,IN_03_26!$B$8:$E$635,4,FALSE)</f>
        <v>7006.2662462878097</v>
      </c>
      <c r="G54" s="293"/>
      <c r="H54" s="295" t="s">
        <v>117</v>
      </c>
    </row>
    <row r="55" spans="1:8" ht="15" customHeight="1" x14ac:dyDescent="0.25">
      <c r="A55" s="286"/>
      <c r="B55" s="317" t="s">
        <v>848</v>
      </c>
      <c r="C55" s="317"/>
      <c r="D55" s="317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VLOOKUP(E56,IN_03_26!$B$8:$E$635,4,FALSE)</f>
        <v>4758.4270108619676</v>
      </c>
      <c r="G56" s="293"/>
      <c r="H56" s="295" t="s">
        <v>2</v>
      </c>
    </row>
    <row r="57" spans="1:8" ht="15" customHeight="1" x14ac:dyDescent="0.25">
      <c r="A57" s="286"/>
      <c r="B57" s="317" t="s">
        <v>846</v>
      </c>
      <c r="C57" s="317"/>
      <c r="D57" s="317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VLOOKUP(E58,IN_03_26!$B$8:$E$635,4,FALSE)</f>
        <v>9132.9595832818231</v>
      </c>
      <c r="G58" s="293"/>
      <c r="H58" s="295" t="s">
        <v>2</v>
      </c>
    </row>
    <row r="59" spans="1:8" ht="26.25" customHeight="1" x14ac:dyDescent="0.25">
      <c r="A59" s="318" t="s">
        <v>844</v>
      </c>
      <c r="B59" s="318"/>
      <c r="C59" s="318"/>
      <c r="D59" s="318"/>
      <c r="E59" s="317"/>
      <c r="F59" s="317"/>
      <c r="G59" s="317"/>
      <c r="H59" s="317"/>
    </row>
    <row r="60" spans="1:8" ht="15" customHeight="1" x14ac:dyDescent="0.25">
      <c r="A60" s="286"/>
      <c r="B60" s="317" t="s">
        <v>843</v>
      </c>
      <c r="C60" s="317"/>
      <c r="D60" s="317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VLOOKUP(E61,IN_03_26!$B$8:$E$635,4,FALSE)</f>
        <v>3076.4615238208476</v>
      </c>
      <c r="G61" s="293"/>
      <c r="H61" s="295" t="s">
        <v>119</v>
      </c>
    </row>
    <row r="62" spans="1:8" ht="26.25" customHeight="1" x14ac:dyDescent="0.25">
      <c r="A62" s="286"/>
      <c r="B62" s="317" t="s">
        <v>841</v>
      </c>
      <c r="C62" s="317"/>
      <c r="D62" s="317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VLOOKUP(E63,IN_03_26!$B$8:$E$635,4,FALSE)</f>
        <v>2981.7611048310068</v>
      </c>
      <c r="G63" s="293"/>
      <c r="H63" s="295" t="s">
        <v>119</v>
      </c>
    </row>
    <row r="64" spans="1:8" ht="26.25" customHeight="1" x14ac:dyDescent="0.25">
      <c r="A64" s="318" t="s">
        <v>839</v>
      </c>
      <c r="B64" s="318"/>
      <c r="C64" s="318"/>
      <c r="D64" s="318"/>
      <c r="E64" s="317"/>
      <c r="F64" s="317"/>
      <c r="G64" s="317"/>
      <c r="H64" s="317"/>
    </row>
    <row r="65" spans="1:8" x14ac:dyDescent="0.25">
      <c r="A65" s="286"/>
      <c r="B65" s="317" t="s">
        <v>838</v>
      </c>
      <c r="C65" s="317"/>
      <c r="D65" s="317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VLOOKUP(E66,IN_03_26!$B$8:$E$635,4,FALSE)</f>
        <v>7341.7752218927308</v>
      </c>
      <c r="G66" s="293"/>
      <c r="H66" s="295" t="s">
        <v>117</v>
      </c>
    </row>
    <row r="67" spans="1:8" ht="26.25" customHeight="1" x14ac:dyDescent="0.25">
      <c r="A67" s="286"/>
      <c r="B67" s="317" t="s">
        <v>836</v>
      </c>
      <c r="C67" s="317"/>
      <c r="D67" s="317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VLOOKUP(E68,IN_03_26!$B$8:$E$635,4,FALSE)</f>
        <v>9863.4085815600683</v>
      </c>
      <c r="G68" s="293"/>
      <c r="H68" s="295" t="s">
        <v>119</v>
      </c>
    </row>
    <row r="69" spans="1:8" x14ac:dyDescent="0.25">
      <c r="A69" s="286"/>
      <c r="B69" s="317" t="s">
        <v>834</v>
      </c>
      <c r="C69" s="317"/>
      <c r="D69" s="317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VLOOKUP(E70,IN_03_26!$B$8:$E$635,4,FALSE)</f>
        <v>1896.9130432960142</v>
      </c>
      <c r="G70" s="293"/>
      <c r="H70" s="295" t="s">
        <v>119</v>
      </c>
    </row>
    <row r="71" spans="1:8" x14ac:dyDescent="0.25">
      <c r="A71" s="286"/>
      <c r="B71" s="317" t="s">
        <v>832</v>
      </c>
      <c r="C71" s="317"/>
      <c r="D71" s="317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VLOOKUP(E72,IN_03_26!$B$8:$E$635,4,FALSE)</f>
        <v>7297.6409960148803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VLOOKUP(E73,IN_03_26!$B$8:$E$635,4,FALSE)</f>
        <v>8791.7205852475545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VLOOKUP(E74,IN_03_26!$B$8:$E$635,4,FALSE)</f>
        <v>7383.9759456314468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VLOOKUP(E75,IN_03_26!$B$8:$E$635,4,FALSE)</f>
        <v>1602.532952679253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VLOOKUP(E76,IN_03_26!$B$8:$E$635,4,FALSE)</f>
        <v>10964.907358601162</v>
      </c>
      <c r="G76" s="293"/>
      <c r="H76" s="295" t="s">
        <v>3</v>
      </c>
    </row>
    <row r="77" spans="1:8" ht="15" customHeight="1" x14ac:dyDescent="0.25">
      <c r="A77" s="286"/>
      <c r="B77" s="317" t="s">
        <v>826</v>
      </c>
      <c r="C77" s="317"/>
      <c r="D77" s="317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VLOOKUP(E78,IN_03_26!$B$8:$E$635,4,FALSE)</f>
        <v>779.50358330502274</v>
      </c>
      <c r="G78" s="293"/>
      <c r="H78" s="295" t="s">
        <v>117</v>
      </c>
    </row>
    <row r="79" spans="1:8" ht="15" customHeight="1" x14ac:dyDescent="0.25">
      <c r="A79" s="286"/>
      <c r="B79" s="317" t="s">
        <v>824</v>
      </c>
      <c r="C79" s="317"/>
      <c r="D79" s="317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VLOOKUP(E80,IN_03_26!$B$8:$E$635,4,FALSE)</f>
        <v>2498.2361988972843</v>
      </c>
      <c r="G80" s="293"/>
      <c r="H80" s="295" t="s">
        <v>119</v>
      </c>
    </row>
    <row r="81" spans="1:8" ht="15" customHeight="1" x14ac:dyDescent="0.25">
      <c r="A81" s="286"/>
      <c r="B81" s="317" t="s">
        <v>2012</v>
      </c>
      <c r="C81" s="317"/>
      <c r="D81" s="317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VLOOKUP(E82,IN_03_26!$B$8:$E$635,4,FALSE)</f>
        <v>312.52055092868505</v>
      </c>
      <c r="G82" s="293"/>
      <c r="H82" s="295" t="s">
        <v>3</v>
      </c>
    </row>
    <row r="83" spans="1:8" ht="15" customHeight="1" x14ac:dyDescent="0.25">
      <c r="A83" s="286"/>
      <c r="B83" s="317" t="s">
        <v>821</v>
      </c>
      <c r="C83" s="317"/>
      <c r="D83" s="317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VLOOKUP(E84,IN_03_26!$B$8:$E$635,4,FALSE)</f>
        <v>11378.139808739892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VLOOKUP(E85,IN_03_26!$B$8:$E$635,4,FALSE)</f>
        <v>6415.7554073257106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VLOOKUP(E86,IN_03_26!$B$8:$E$635,4,FALSE)</f>
        <v>47883.642172649874</v>
      </c>
      <c r="G86" s="293"/>
      <c r="H86" s="295" t="s">
        <v>2</v>
      </c>
    </row>
    <row r="87" spans="1:8" ht="18" customHeight="1" x14ac:dyDescent="0.25">
      <c r="A87" s="318" t="s">
        <v>817</v>
      </c>
      <c r="B87" s="318"/>
      <c r="C87" s="318"/>
      <c r="D87" s="318"/>
      <c r="E87" s="317"/>
      <c r="F87" s="317"/>
      <c r="G87" s="317"/>
      <c r="H87" s="317"/>
    </row>
    <row r="88" spans="1:8" x14ac:dyDescent="0.25">
      <c r="A88" s="286"/>
      <c r="B88" s="317" t="s">
        <v>816</v>
      </c>
      <c r="C88" s="317"/>
      <c r="D88" s="317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VLOOKUP(E89,IN_03_26!$B$8:$E$635,4,FALSE)</f>
        <v>19116.520819237598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VLOOKUP(E90,IN_03_26!$B$8:$E$635,4,FALSE)</f>
        <v>21107.087565822007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VLOOKUP(E91,IN_03_26!$B$8:$E$635,4,FALSE)</f>
        <v>27606.577655192792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VLOOKUP(E92,IN_03_26!$B$8:$E$635,4,FALSE)</f>
        <v>20700.626725853657</v>
      </c>
      <c r="G92" s="293"/>
      <c r="H92" s="295" t="s">
        <v>1</v>
      </c>
    </row>
    <row r="93" spans="1:8" ht="15" customHeight="1" x14ac:dyDescent="0.25">
      <c r="A93" s="286"/>
      <c r="B93" s="317" t="s">
        <v>811</v>
      </c>
      <c r="C93" s="317"/>
      <c r="D93" s="317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VLOOKUP(E94,IN_03_26!$B$8:$E$635,4,FALSE)</f>
        <v>36465.34470260291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VLOOKUP(E95,IN_03_26!$B$8:$E$635,4,FALSE)</f>
        <v>35605.832641184665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VLOOKUP(E96,IN_03_26!$B$8:$E$635,4,FALSE)</f>
        <v>23643.933641228679</v>
      </c>
      <c r="G96" s="293"/>
      <c r="H96" s="295" t="s">
        <v>1</v>
      </c>
    </row>
    <row r="97" spans="1:8" ht="15" customHeight="1" x14ac:dyDescent="0.25">
      <c r="A97" s="286"/>
      <c r="B97" s="317" t="s">
        <v>807</v>
      </c>
      <c r="C97" s="317"/>
      <c r="D97" s="317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VLOOKUP(E98,IN_03_26!$B$8:$E$635,4,FALSE)</f>
        <v>23515.201635301368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VLOOKUP(E99,IN_03_26!$B$8:$E$635,4,FALSE)</f>
        <v>30424.08109064764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VLOOKUP(E100,IN_03_26!$B$8:$E$635,4,FALSE)</f>
        <v>22527.681598506679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VLOOKUP(E101,IN_03_26!$B$8:$E$635,4,FALSE)</f>
        <v>21012.946136731571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VLOOKUP(E102,IN_03_26!$B$8:$E$635,4,FALSE)</f>
        <v>25339.591772163345</v>
      </c>
      <c r="G102" s="293"/>
      <c r="H102" s="295" t="s">
        <v>1</v>
      </c>
    </row>
    <row r="103" spans="1:8" ht="18" customHeight="1" x14ac:dyDescent="0.25">
      <c r="A103" s="318" t="s">
        <v>801</v>
      </c>
      <c r="B103" s="318"/>
      <c r="C103" s="318"/>
      <c r="D103" s="318"/>
      <c r="E103" s="317"/>
      <c r="F103" s="317"/>
      <c r="G103" s="317"/>
      <c r="H103" s="317"/>
    </row>
    <row r="104" spans="1:8" ht="26.25" customHeight="1" x14ac:dyDescent="0.25">
      <c r="A104" s="286"/>
      <c r="B104" s="317" t="s">
        <v>800</v>
      </c>
      <c r="C104" s="317"/>
      <c r="D104" s="317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VLOOKUP(E105,IN_03_26!$B$8:$E$635,4,FALSE)</f>
        <v>3621.1079847178157</v>
      </c>
      <c r="G105" s="293"/>
      <c r="H105" s="295" t="s">
        <v>3</v>
      </c>
    </row>
    <row r="106" spans="1:8" ht="18" customHeight="1" x14ac:dyDescent="0.25">
      <c r="A106" s="318" t="s">
        <v>798</v>
      </c>
      <c r="B106" s="318"/>
      <c r="C106" s="318"/>
      <c r="D106" s="318"/>
      <c r="E106" s="317"/>
      <c r="F106" s="317"/>
      <c r="G106" s="317"/>
      <c r="H106" s="317"/>
    </row>
    <row r="107" spans="1:8" ht="15" customHeight="1" x14ac:dyDescent="0.25">
      <c r="A107" s="286"/>
      <c r="B107" s="317" t="s">
        <v>797</v>
      </c>
      <c r="C107" s="317"/>
      <c r="D107" s="317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VLOOKUP(E108,IN_03_26!$B$8:$E$635,4,FALSE)</f>
        <v>2151.7628674268449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VLOOKUP(E109,IN_03_26!$B$8:$E$635,4,FALSE)</f>
        <v>1419.3206728191522</v>
      </c>
      <c r="G109" s="293"/>
      <c r="H109" s="295" t="s">
        <v>2</v>
      </c>
    </row>
    <row r="110" spans="1:8" ht="26.25" customHeight="1" x14ac:dyDescent="0.25">
      <c r="A110" s="286"/>
      <c r="B110" s="317" t="s">
        <v>794</v>
      </c>
      <c r="C110" s="317"/>
      <c r="D110" s="317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VLOOKUP(E111,IN_03_26!$B$8:$E$635,4,FALSE)</f>
        <v>2915.6111073871548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VLOOKUP(E112,IN_03_26!$B$8:$E$635,4,FALSE)</f>
        <v>3190.7076120333863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VLOOKUP(E113,IN_03_26!$B$8:$E$635,4,FALSE)</f>
        <v>3549.1003950350323</v>
      </c>
      <c r="G113" s="293"/>
      <c r="H113" s="295" t="s">
        <v>4</v>
      </c>
    </row>
    <row r="114" spans="1:8" ht="26.25" customHeight="1" x14ac:dyDescent="0.25">
      <c r="A114" s="318" t="s">
        <v>790</v>
      </c>
      <c r="B114" s="318"/>
      <c r="C114" s="318"/>
      <c r="D114" s="318"/>
      <c r="E114" s="317"/>
      <c r="F114" s="317"/>
      <c r="G114" s="317"/>
      <c r="H114" s="317"/>
    </row>
    <row r="115" spans="1:8" ht="15" customHeight="1" x14ac:dyDescent="0.25">
      <c r="A115" s="286"/>
      <c r="B115" s="317" t="s">
        <v>789</v>
      </c>
      <c r="C115" s="317"/>
      <c r="D115" s="317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VLOOKUP(E116,IN_03_26!$B$8:$E$635,4,FALSE)</f>
        <v>0</v>
      </c>
      <c r="G116" s="293"/>
      <c r="H116" s="295" t="s">
        <v>2</v>
      </c>
    </row>
    <row r="117" spans="1:8" ht="26.25" customHeight="1" x14ac:dyDescent="0.25">
      <c r="A117" s="286"/>
      <c r="B117" s="317" t="s">
        <v>787</v>
      </c>
      <c r="C117" s="317"/>
      <c r="D117" s="317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VLOOKUP(E118,IN_03_26!$B$8:$E$635,4,FALSE)</f>
        <v>363799.26901434612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VLOOKUP(E119,IN_03_26!$B$8:$E$635,4,FALSE)</f>
        <v>145841.95887873496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VLOOKUP(E120,IN_03_26!$B$8:$E$635,4,FALSE)</f>
        <v>389886.94696644344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VLOOKUP(E121,IN_03_26!$B$8:$E$635,4,FALSE)</f>
        <v>63026.529304353993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VLOOKUP(E122,IN_03_26!$B$8:$E$635,4,FALSE)</f>
        <v>62388.371039274207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VLOOKUP(E123,IN_03_26!$B$8:$E$635,4,FALSE)</f>
        <v>61147.620181179991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VLOOKUP(E124,IN_03_26!$B$8:$E$635,4,FALSE)</f>
        <v>285083.42264558165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VLOOKUP(E125,IN_03_26!$B$8:$E$635,4,FALSE)</f>
        <v>1278338.6036563867</v>
      </c>
      <c r="G125" s="293"/>
      <c r="H125" s="295" t="s">
        <v>2</v>
      </c>
    </row>
    <row r="126" spans="1:8" ht="15" customHeight="1" x14ac:dyDescent="0.25">
      <c r="A126" s="286"/>
      <c r="B126" s="317" t="s">
        <v>778</v>
      </c>
      <c r="C126" s="317"/>
      <c r="D126" s="317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VLOOKUP(E127,IN_03_26!$B$8:$E$635,4,FALSE)</f>
        <v>681804.38842497335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VLOOKUP(E128,IN_03_26!$B$8:$E$635,4,FALSE)</f>
        <v>225077.59140354389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VLOOKUP(E129,IN_03_26!$B$8:$E$635,4,FALSE)</f>
        <v>773485.72670305171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VLOOKUP(E130,IN_03_26!$B$8:$E$635,4,FALSE)</f>
        <v>773485.72670305171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VLOOKUP(E131,IN_03_26!$B$8:$E$635,4,FALSE)</f>
        <v>675312.77695797978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VLOOKUP(E132,IN_03_26!$B$8:$E$635,4,FALSE)</f>
        <v>479472.81570602884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VLOOKUP(E133,IN_03_26!$B$8:$E$635,4,FALSE)</f>
        <v>562025.08621238009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VLOOKUP(E134,IN_03_26!$B$8:$E$635,4,FALSE)</f>
        <v>128498.25681655755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VLOOKUP(E135,IN_03_26!$B$8:$E$635,4,FALSE)</f>
        <v>158436.95246678533</v>
      </c>
      <c r="G135" s="293"/>
      <c r="H135" s="295" t="s">
        <v>2</v>
      </c>
    </row>
    <row r="136" spans="1:8" ht="18" customHeight="1" x14ac:dyDescent="0.25">
      <c r="A136" s="318" t="s">
        <v>768</v>
      </c>
      <c r="B136" s="318"/>
      <c r="C136" s="318"/>
      <c r="D136" s="318"/>
      <c r="E136" s="317"/>
      <c r="F136" s="317"/>
      <c r="G136" s="317"/>
      <c r="H136" s="317"/>
    </row>
    <row r="137" spans="1:8" ht="15" customHeight="1" x14ac:dyDescent="0.25">
      <c r="A137" s="286"/>
      <c r="B137" s="317" t="s">
        <v>767</v>
      </c>
      <c r="C137" s="317"/>
      <c r="D137" s="317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VLOOKUP(E138,IN_03_26!$B$8:$E$635,4,FALSE)</f>
        <v>6949.7552526459449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VLOOKUP(E139,IN_03_26!$B$8:$E$635,4,FALSE)</f>
        <v>8934.0797914867908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VLOOKUP(E140,IN_03_26!$B$8:$E$635,4,FALSE)</f>
        <v>14315.823659384072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VLOOKUP(E141,IN_03_26!$B$8:$E$635,4,FALSE)</f>
        <v>14906.664805919534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VLOOKUP(E142,IN_03_26!$B$8:$E$635,4,FALSE)</f>
        <v>94021.125805688498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VLOOKUP(E143,IN_03_26!$B$8:$E$635,4,FALSE)</f>
        <v>41814.661821044232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VLOOKUP(E144,IN_03_26!$B$8:$E$635,4,FALSE)</f>
        <v>39878.069699514912</v>
      </c>
      <c r="G144" s="293"/>
      <c r="H144" s="295" t="s">
        <v>4</v>
      </c>
    </row>
    <row r="145" spans="1:8" ht="15" customHeight="1" x14ac:dyDescent="0.25">
      <c r="A145" s="286"/>
      <c r="B145" s="317" t="s">
        <v>759</v>
      </c>
      <c r="C145" s="317"/>
      <c r="D145" s="317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VLOOKUP(E146,IN_03_26!$B$8:$E$635,4,FALSE)</f>
        <v>32544.566319564878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VLOOKUP(E147,IN_03_26!$B$8:$E$635,4,FALSE)</f>
        <v>4216.1076623472263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VLOOKUP(E148,IN_03_26!$B$8:$E$635,4,FALSE)</f>
        <v>52882.069969653741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VLOOKUP(E149,IN_03_26!$B$8:$E$635,4,FALSE)</f>
        <v>4607.0416119437268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VLOOKUP(E150,IN_03_26!$B$8:$E$635,4,FALSE)</f>
        <v>68611.074146949177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VLOOKUP(E151,IN_03_26!$B$8:$E$635,4,FALSE)</f>
        <v>58445.166704521027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VLOOKUP(E152,IN_03_26!$B$8:$E$635,4,FALSE)</f>
        <v>6590.4463862679495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VLOOKUP(E153,IN_03_26!$B$8:$E$635,4,FALSE)</f>
        <v>35831.543003345927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VLOOKUP(E154,IN_03_26!$B$8:$E$635,4,FALSE)</f>
        <v>171349.77606807262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VLOOKUP(E155,IN_03_26!$B$8:$E$635,4,FALSE)</f>
        <v>56664.586100004773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VLOOKUP(E156,IN_03_26!$B$8:$E$635,4,FALSE)</f>
        <v>170413.57303560953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VLOOKUP(E157,IN_03_26!$B$8:$E$635,4,FALSE)</f>
        <v>101152.07072036219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VLOOKUP(E158,IN_03_26!$B$8:$E$635,4,FALSE)</f>
        <v>88756.624911190913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VLOOKUP(E159,IN_03_26!$B$8:$E$635,4,FALSE)</f>
        <v>7689.6760892656021</v>
      </c>
      <c r="G159" s="293"/>
      <c r="H159" s="295" t="s">
        <v>744</v>
      </c>
    </row>
    <row r="160" spans="1:8" ht="15" customHeight="1" x14ac:dyDescent="0.25">
      <c r="A160" s="286"/>
      <c r="B160" s="317" t="s">
        <v>743</v>
      </c>
      <c r="C160" s="317"/>
      <c r="D160" s="317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VLOOKUP(E161,IN_03_26!$B$8:$E$635,4,FALSE)</f>
        <v>11861.440991785679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VLOOKUP(E162,IN_03_26!$B$8:$E$635,4,FALSE)</f>
        <v>16327.20479354025</v>
      </c>
      <c r="G162" s="293"/>
      <c r="H162" s="295" t="s">
        <v>2</v>
      </c>
    </row>
    <row r="163" spans="1:8" ht="18" customHeight="1" x14ac:dyDescent="0.25">
      <c r="A163" s="318" t="s">
        <v>740</v>
      </c>
      <c r="B163" s="318"/>
      <c r="C163" s="318"/>
      <c r="D163" s="318"/>
      <c r="E163" s="317"/>
      <c r="F163" s="317"/>
      <c r="G163" s="317"/>
      <c r="H163" s="317"/>
    </row>
    <row r="164" spans="1:8" ht="15" customHeight="1" x14ac:dyDescent="0.25">
      <c r="A164" s="286"/>
      <c r="B164" s="317" t="s">
        <v>739</v>
      </c>
      <c r="C164" s="317"/>
      <c r="D164" s="317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VLOOKUP(E165,IN_03_26!$B$8:$E$635,4,FALSE)</f>
        <v>4000.1714632511957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VLOOKUP(E166,IN_03_26!$B$8:$E$635,4,FALSE)</f>
        <v>3293.2882010554677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VLOOKUP(E167,IN_03_26!$B$8:$E$635,4,FALSE)</f>
        <v>11582.561158661369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VLOOKUP(E168,IN_03_26!$B$8:$E$635,4,FALSE)</f>
        <v>23526.706741525784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VLOOKUP(E169,IN_03_26!$B$8:$E$635,4,FALSE)</f>
        <v>6153.3997380010323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VLOOKUP(E170,IN_03_26!$B$8:$E$635,4,FALSE)</f>
        <v>2030.7689583676035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VLOOKUP(E171,IN_03_26!$B$8:$E$635,4,FALSE)</f>
        <v>3016.6695958695041</v>
      </c>
      <c r="G171" s="293"/>
      <c r="H171" s="295" t="s">
        <v>2</v>
      </c>
    </row>
    <row r="172" spans="1:8" ht="15" customHeight="1" x14ac:dyDescent="0.25">
      <c r="A172" s="286"/>
      <c r="B172" s="317" t="s">
        <v>731</v>
      </c>
      <c r="C172" s="317"/>
      <c r="D172" s="317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VLOOKUP(E173,IN_03_26!$B$8:$E$635,4,FALSE)</f>
        <v>32856.495897338675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VLOOKUP(E174,IN_03_26!$B$8:$E$635,4,FALSE)</f>
        <v>64563.390578296043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VLOOKUP(E175,IN_03_26!$B$8:$E$635,4,FALSE)</f>
        <v>1156.5898528904972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VLOOKUP(E176,IN_03_26!$B$8:$E$635,4,FALSE)</f>
        <v>2035.6584009195005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VLOOKUP(E177,IN_03_26!$B$8:$E$635,4,FALSE)</f>
        <v>1177.318714994271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VLOOKUP(E178,IN_03_26!$B$8:$E$635,4,FALSE)</f>
        <v>18914.031831967415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VLOOKUP(E179,IN_03_26!$B$8:$E$635,4,FALSE)</f>
        <v>28873.719061099597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VLOOKUP(E180,IN_03_26!$B$8:$E$635,4,FALSE)</f>
        <v>30612.129122637049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VLOOKUP(E181,IN_03_26!$B$8:$E$635,4,FALSE)</f>
        <v>46510.369400098505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VLOOKUP(E182,IN_03_26!$B$8:$E$635,4,FALSE)</f>
        <v>53099.681660970986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VLOOKUP(E183,IN_03_26!$B$8:$E$635,4,FALSE)</f>
        <v>4656.599729578963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VLOOKUP(E184,IN_03_26!$B$8:$E$635,4,FALSE)</f>
        <v>64742.232040567789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VLOOKUP(E185,IN_03_26!$B$8:$E$635,4,FALSE)</f>
        <v>1663.6652901595976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VLOOKUP(E186,IN_03_26!$B$8:$E$635,4,FALSE)</f>
        <v>2879.557214939136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VLOOKUP(E187,IN_03_26!$B$8:$E$635,4,FALSE)</f>
        <v>595.87079593456792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VLOOKUP(E188,IN_03_26!$B$8:$E$635,4,FALSE)</f>
        <v>2781.9597088328956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VLOOKUP(E189,IN_03_26!$B$8:$E$635,4,FALSE)</f>
        <v>1563.2910391521921</v>
      </c>
      <c r="G189" s="293"/>
      <c r="H189" s="295" t="s">
        <v>2</v>
      </c>
    </row>
    <row r="190" spans="1:8" ht="15" customHeight="1" x14ac:dyDescent="0.25">
      <c r="A190" s="286"/>
      <c r="B190" s="317" t="s">
        <v>715</v>
      </c>
      <c r="C190" s="317"/>
      <c r="D190" s="317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VLOOKUP(E191,IN_03_26!$B$8:$E$635,4,FALSE)</f>
        <v>9197.9673567449845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VLOOKUP(E192,IN_03_26!$B$8:$E$635,4,FALSE)</f>
        <v>15602.213446182235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VLOOKUP(E193,IN_03_26!$B$8:$E$635,4,FALSE)</f>
        <v>19677.837255053924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VLOOKUP(E194,IN_03_26!$B$8:$E$635,4,FALSE)</f>
        <v>1705.982409812673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VLOOKUP(E195,IN_03_26!$B$8:$E$635,4,FALSE)</f>
        <v>1242.7753169838777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VLOOKUP(E196,IN_03_26!$B$8:$E$635,4,FALSE)</f>
        <v>417.54067111409449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VLOOKUP(E197,IN_03_26!$B$8:$E$635,4,FALSE)</f>
        <v>2584.6698806860245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VLOOKUP(E198,IN_03_26!$B$8:$E$635,4,FALSE)</f>
        <v>1561.5267893341713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VLOOKUP(E199,IN_03_26!$B$8:$E$635,4,FALSE)</f>
        <v>56637.489147339482</v>
      </c>
      <c r="G199" s="293"/>
      <c r="H199" s="295" t="s">
        <v>2</v>
      </c>
    </row>
    <row r="200" spans="1:8" ht="15" customHeight="1" x14ac:dyDescent="0.25">
      <c r="A200" s="286"/>
      <c r="B200" s="317" t="s">
        <v>707</v>
      </c>
      <c r="C200" s="317"/>
      <c r="D200" s="317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VLOOKUP(E201,IN_03_26!$B$8:$E$635,4,FALSE)</f>
        <v>173446.03706149093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VLOOKUP(E202,IN_03_26!$B$8:$E$635,4,FALSE)</f>
        <v>177663.80905842918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VLOOKUP(E203,IN_03_26!$B$8:$E$635,4,FALSE)</f>
        <v>2598608.6385503854</v>
      </c>
      <c r="G203" s="293"/>
      <c r="H203" s="295" t="s">
        <v>2</v>
      </c>
    </row>
    <row r="204" spans="1:8" ht="15" customHeight="1" x14ac:dyDescent="0.25">
      <c r="A204" s="286"/>
      <c r="B204" s="317" t="s">
        <v>703</v>
      </c>
      <c r="C204" s="317"/>
      <c r="D204" s="317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VLOOKUP(E205,IN_03_26!$B$8:$E$635,4,FALSE)</f>
        <v>8370.7961298527989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VLOOKUP(E206,IN_03_26!$B$8:$E$635,4,FALSE)</f>
        <v>14351.394631930147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VLOOKUP(E207,IN_03_26!$B$8:$E$635,4,FALSE)</f>
        <v>81064.453387091518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VLOOKUP(E208,IN_03_26!$B$8:$E$635,4,FALSE)</f>
        <v>23947.200128349396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VLOOKUP(E209,IN_03_26!$B$8:$E$635,4,FALSE)</f>
        <v>105486.02146719246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VLOOKUP(E210,IN_03_26!$B$8:$E$635,4,FALSE)</f>
        <v>214097.97000575199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VLOOKUP(E211,IN_03_26!$B$8:$E$635,4,FALSE)</f>
        <v>3901.4469024425421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VLOOKUP(E212,IN_03_26!$B$8:$E$635,4,FALSE)</f>
        <v>6356.1747721594938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VLOOKUP(E213,IN_03_26!$B$8:$E$635,4,FALSE)</f>
        <v>4412.189713413446</v>
      </c>
      <c r="G213" s="293"/>
      <c r="H213" s="295" t="s">
        <v>2</v>
      </c>
    </row>
    <row r="214" spans="1:8" ht="15" customHeight="1" x14ac:dyDescent="0.25">
      <c r="A214" s="286"/>
      <c r="B214" s="317" t="s">
        <v>693</v>
      </c>
      <c r="C214" s="317"/>
      <c r="D214" s="317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VLOOKUP(E215,IN_03_26!$B$8:$E$635,4,FALSE)</f>
        <v>151138.55195071068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VLOOKUP(E216,IN_03_26!$B$8:$E$635,4,FALSE)</f>
        <v>191683.38805996682</v>
      </c>
      <c r="G216" s="293"/>
      <c r="H216" s="295" t="s">
        <v>2</v>
      </c>
    </row>
    <row r="217" spans="1:8" ht="15" customHeight="1" x14ac:dyDescent="0.25">
      <c r="A217" s="286"/>
      <c r="B217" s="317" t="s">
        <v>690</v>
      </c>
      <c r="C217" s="317"/>
      <c r="D217" s="317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VLOOKUP(E218,IN_03_26!$B$8:$E$635,4,FALSE)</f>
        <v>794.28156159822129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VLOOKUP(E219,IN_03_26!$B$8:$E$635,4,FALSE)</f>
        <v>588.92749640845705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VLOOKUP(E220,IN_03_26!$B$8:$E$635,4,FALSE)</f>
        <v>1146.5036186418299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VLOOKUP(E221,IN_03_26!$B$8:$E$635,4,FALSE)</f>
        <v>585.87805734247615</v>
      </c>
      <c r="G221" s="293"/>
      <c r="H221" s="295" t="s">
        <v>2</v>
      </c>
    </row>
    <row r="222" spans="1:8" ht="15" customHeight="1" x14ac:dyDescent="0.25">
      <c r="A222" s="286"/>
      <c r="B222" s="317" t="s">
        <v>686</v>
      </c>
      <c r="C222" s="317"/>
      <c r="D222" s="317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VLOOKUP(E223,IN_03_26!$B$8:$E$635,4,FALSE)</f>
        <v>726.92454274719694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VLOOKUP(E224,IN_03_26!$B$8:$E$635,4,FALSE)</f>
        <v>2029.5432157443704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VLOOKUP(E225,IN_03_26!$B$8:$E$635,4,FALSE)</f>
        <v>285.28547794465334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VLOOKUP(E226,IN_03_26!$B$8:$E$635,4,FALSE)</f>
        <v>1795.6592304113526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VLOOKUP(E227,IN_03_26!$B$8:$E$635,4,FALSE)</f>
        <v>1870.5269348804268</v>
      </c>
      <c r="G227" s="293"/>
      <c r="H227" s="295" t="s">
        <v>2</v>
      </c>
    </row>
    <row r="228" spans="1:8" ht="26.25" customHeight="1" x14ac:dyDescent="0.25">
      <c r="A228" s="286"/>
      <c r="B228" s="317" t="s">
        <v>675</v>
      </c>
      <c r="C228" s="317"/>
      <c r="D228" s="317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VLOOKUP(E229,IN_03_26!$B$8:$E$635,4,FALSE)</f>
        <v>5362.095639484437</v>
      </c>
      <c r="G229" s="293"/>
      <c r="H229" s="295" t="s">
        <v>2</v>
      </c>
    </row>
    <row r="230" spans="1:8" ht="18" customHeight="1" x14ac:dyDescent="0.25">
      <c r="A230" s="318" t="s">
        <v>674</v>
      </c>
      <c r="B230" s="318"/>
      <c r="C230" s="318"/>
      <c r="D230" s="318"/>
      <c r="E230" s="317"/>
      <c r="F230" s="317"/>
      <c r="G230" s="317"/>
      <c r="H230" s="317"/>
    </row>
    <row r="231" spans="1:8" ht="15" customHeight="1" x14ac:dyDescent="0.25">
      <c r="A231" s="286"/>
      <c r="B231" s="317" t="s">
        <v>673</v>
      </c>
      <c r="C231" s="317"/>
      <c r="D231" s="317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VLOOKUP(E232,IN_03_26!$B$8:$E$635,4,FALSE)</f>
        <v>2693.8007564029754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VLOOKUP(E233,IN_03_26!$B$8:$E$635,4,FALSE)</f>
        <v>7321.2468726671495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VLOOKUP(E234,IN_03_26!$B$8:$E$635,4,FALSE)</f>
        <v>5548.214746699432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VLOOKUP(E235,IN_03_26!$B$8:$E$635,4,FALSE)</f>
        <v>7259.6998463533973</v>
      </c>
      <c r="G235" s="293"/>
      <c r="H235" s="295" t="s">
        <v>2</v>
      </c>
    </row>
    <row r="236" spans="1:8" ht="15" customHeight="1" x14ac:dyDescent="0.25">
      <c r="A236" s="286"/>
      <c r="B236" s="317" t="s">
        <v>668</v>
      </c>
      <c r="C236" s="317"/>
      <c r="D236" s="317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VLOOKUP(E237,IN_03_26!$B$8:$E$635,4,FALSE)</f>
        <v>2196.6853908202074</v>
      </c>
      <c r="G237" s="293"/>
      <c r="H237" s="295" t="s">
        <v>580</v>
      </c>
    </row>
    <row r="238" spans="1:8" ht="26.25" customHeight="1" x14ac:dyDescent="0.25">
      <c r="A238" s="318" t="s">
        <v>666</v>
      </c>
      <c r="B238" s="318"/>
      <c r="C238" s="318"/>
      <c r="D238" s="318"/>
      <c r="E238" s="317"/>
      <c r="F238" s="317"/>
      <c r="G238" s="317"/>
      <c r="H238" s="317"/>
    </row>
    <row r="239" spans="1:8" ht="15" customHeight="1" x14ac:dyDescent="0.25">
      <c r="A239" s="286"/>
      <c r="B239" s="317" t="s">
        <v>665</v>
      </c>
      <c r="C239" s="317"/>
      <c r="D239" s="317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VLOOKUP(E240,IN_03_26!$B$8:$E$635,4,FALSE)</f>
        <v>24257.665452132591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VLOOKUP(E241,IN_03_26!$B$8:$E$635,4,FALSE)</f>
        <v>333529.89955656423</v>
      </c>
      <c r="G241" s="293"/>
      <c r="H241" s="295" t="s">
        <v>2</v>
      </c>
    </row>
    <row r="242" spans="1:8" ht="15" customHeight="1" x14ac:dyDescent="0.25">
      <c r="A242" s="286"/>
      <c r="B242" s="317" t="s">
        <v>662</v>
      </c>
      <c r="C242" s="317"/>
      <c r="D242" s="317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VLOOKUP(E243,IN_03_26!$B$8:$E$635,4,FALSE)</f>
        <v>407170.58970265568</v>
      </c>
      <c r="G243" s="293"/>
      <c r="H243" s="295" t="s">
        <v>2</v>
      </c>
    </row>
    <row r="244" spans="1:8" ht="15" customHeight="1" x14ac:dyDescent="0.25">
      <c r="A244" s="286"/>
      <c r="B244" s="317" t="s">
        <v>660</v>
      </c>
      <c r="C244" s="317"/>
      <c r="D244" s="317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VLOOKUP(E245,IN_03_26!$B$8:$E$635,4,FALSE)</f>
        <v>50298.812338351832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VLOOKUP(E246,IN_03_26!$B$8:$E$635,4,FALSE)</f>
        <v>1474.6775171191305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VLOOKUP(E247,IN_03_26!$B$8:$E$635,4,FALSE)</f>
        <v>13362.922553011518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VLOOKUP(E248,IN_03_26!$B$8:$E$635,4,FALSE)</f>
        <v>11381.525093626502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VLOOKUP(E249,IN_03_26!$B$8:$E$635,4,FALSE)</f>
        <v>16349.127225286005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VLOOKUP(E250,IN_03_26!$B$8:$E$635,4,FALSE)</f>
        <v>10449.097830239047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VLOOKUP(E251,IN_03_26!$B$8:$E$635,4,FALSE)</f>
        <v>11887.619175837208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VLOOKUP(E252,IN_03_26!$B$8:$E$635,4,FALSE)</f>
        <v>16948.975605584666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VLOOKUP(E253,IN_03_26!$B$8:$E$635,4,FALSE)</f>
        <v>3972.5652661355548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VLOOKUP(E254,IN_03_26!$B$8:$E$635,4,FALSE)</f>
        <v>6313.8010877155675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VLOOKUP(E255,IN_03_26!$B$8:$E$635,4,FALSE)</f>
        <v>8559.6314445766238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VLOOKUP(E256,IN_03_26!$B$8:$E$635,4,FALSE)</f>
        <v>12757.250068952982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VLOOKUP(E257,IN_03_26!$B$8:$E$635,4,FALSE)</f>
        <v>10732.136679641178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VLOOKUP(E258,IN_03_26!$B$8:$E$635,4,FALSE)</f>
        <v>9524.9851743375129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VLOOKUP(E259,IN_03_26!$B$8:$E$635,4,FALSE)</f>
        <v>1633.5851142400022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VLOOKUP(E260,IN_03_26!$B$8:$E$635,4,FALSE)</f>
        <v>2684.013716130903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VLOOKUP(E261,IN_03_26!$B$8:$E$635,4,FALSE)</f>
        <v>1693.1101198548452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VLOOKUP(E262,IN_03_26!$B$8:$E$635,4,FALSE)</f>
        <v>418.33716851937032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VLOOKUP(E263,IN_03_26!$B$8:$E$635,4,FALSE)</f>
        <v>775.66848276318922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VLOOKUP(E264,IN_03_26!$B$8:$E$635,4,FALSE)</f>
        <v>9965.9510804089223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VLOOKUP(E265,IN_03_26!$B$8:$E$635,4,FALSE)</f>
        <v>61692.231639594473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VLOOKUP(E266,IN_03_26!$B$8:$E$635,4,FALSE)</f>
        <v>70543.375451111293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VLOOKUP(E267,IN_03_26!$B$8:$E$635,4,FALSE)</f>
        <v>130085.10073193219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VLOOKUP(E268,IN_03_26!$B$8:$E$635,4,FALSE)</f>
        <v>1552.7111616958493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VLOOKUP(E269,IN_03_26!$B$8:$E$635,4,FALSE)</f>
        <v>799.70952847015508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VLOOKUP(E270,IN_03_26!$B$8:$E$635,4,FALSE)</f>
        <v>9979.6186373504243</v>
      </c>
      <c r="G270" s="293"/>
      <c r="H270" s="295" t="s">
        <v>2</v>
      </c>
    </row>
    <row r="271" spans="1:8" ht="15" customHeight="1" x14ac:dyDescent="0.25">
      <c r="A271" s="286"/>
      <c r="B271" s="317" t="s">
        <v>634</v>
      </c>
      <c r="C271" s="317"/>
      <c r="D271" s="317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VLOOKUP(E272,IN_03_26!$B$8:$E$635,4,FALSE)</f>
        <v>306421.50472923415</v>
      </c>
      <c r="G272" s="293"/>
      <c r="H272" s="295" t="s">
        <v>2</v>
      </c>
    </row>
    <row r="273" spans="1:8" ht="15" customHeight="1" x14ac:dyDescent="0.25">
      <c r="A273" s="286"/>
      <c r="B273" s="317" t="s">
        <v>632</v>
      </c>
      <c r="C273" s="317"/>
      <c r="D273" s="317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VLOOKUP(E274,IN_03_26!$B$8:$E$635,4,FALSE)</f>
        <v>6182.4316001043171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VLOOKUP(E275,IN_03_26!$B$8:$E$635,4,FALSE)</f>
        <v>1818.8644712491644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VLOOKUP(E276,IN_03_26!$B$8:$E$635,4,FALSE)</f>
        <v>2315.5165999930136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VLOOKUP(E277,IN_03_26!$B$8:$E$635,4,FALSE)</f>
        <v>5407.0459335126843</v>
      </c>
      <c r="G277" s="293"/>
      <c r="H277" s="295" t="s">
        <v>2</v>
      </c>
    </row>
    <row r="278" spans="1:8" ht="15" customHeight="1" x14ac:dyDescent="0.25">
      <c r="A278" s="286"/>
      <c r="B278" s="317" t="s">
        <v>627</v>
      </c>
      <c r="C278" s="317"/>
      <c r="D278" s="317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VLOOKUP(E279,IN_03_26!$B$8:$E$635,4,FALSE)</f>
        <v>12801.435696031314</v>
      </c>
      <c r="G279" s="293"/>
      <c r="H279" s="295" t="s">
        <v>2</v>
      </c>
    </row>
    <row r="280" spans="1:8" ht="15" customHeight="1" x14ac:dyDescent="0.25">
      <c r="A280" s="286"/>
      <c r="B280" s="317" t="s">
        <v>625</v>
      </c>
      <c r="C280" s="317"/>
      <c r="D280" s="317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VLOOKUP(E281,IN_03_26!$B$8:$E$635,4,FALSE)</f>
        <v>99124.955924223235</v>
      </c>
      <c r="G281" s="293"/>
      <c r="H281" s="295" t="s">
        <v>2</v>
      </c>
    </row>
    <row r="282" spans="1:8" ht="15" customHeight="1" x14ac:dyDescent="0.25">
      <c r="A282" s="286"/>
      <c r="B282" s="317" t="s">
        <v>623</v>
      </c>
      <c r="C282" s="317"/>
      <c r="D282" s="317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VLOOKUP(E283,IN_03_26!$B$8:$E$635,4,FALSE)</f>
        <v>9054.4834144588622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VLOOKUP(E284,IN_03_26!$B$8:$E$635,4,FALSE)</f>
        <v>12286.643426263288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VLOOKUP(E285,IN_03_26!$B$8:$E$635,4,FALSE)</f>
        <v>12906.855755836785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VLOOKUP(E286,IN_03_26!$B$8:$E$635,4,FALSE)</f>
        <v>11367.784820456061</v>
      </c>
      <c r="G286" s="293"/>
      <c r="H286" s="295" t="s">
        <v>2</v>
      </c>
    </row>
    <row r="287" spans="1:8" ht="26.25" customHeight="1" x14ac:dyDescent="0.25">
      <c r="A287" s="286"/>
      <c r="B287" s="317" t="s">
        <v>616</v>
      </c>
      <c r="C287" s="317"/>
      <c r="D287" s="317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VLOOKUP(E288,IN_03_26!$B$8:$E$635,4,FALSE)</f>
        <v>69807.546423122316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VLOOKUP(E289,IN_03_26!$B$8:$E$635,4,FALSE)</f>
        <v>2211.8665094049911</v>
      </c>
      <c r="G289" s="293"/>
      <c r="H289" s="295" t="s">
        <v>2</v>
      </c>
    </row>
    <row r="290" spans="1:8" ht="15" customHeight="1" x14ac:dyDescent="0.25">
      <c r="A290" s="289"/>
      <c r="B290" s="317" t="s">
        <v>613</v>
      </c>
      <c r="C290" s="317"/>
      <c r="D290" s="317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VLOOKUP(E291,IN_03_26!$B$8:$E$635,4,FALSE)</f>
        <v>1267.873840994499</v>
      </c>
      <c r="G291" s="293"/>
      <c r="H291" s="295" t="s">
        <v>2</v>
      </c>
    </row>
    <row r="292" spans="1:8" ht="15" customHeight="1" x14ac:dyDescent="0.25">
      <c r="A292" s="289"/>
      <c r="B292" s="317" t="s">
        <v>610</v>
      </c>
      <c r="C292" s="317"/>
      <c r="D292" s="317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VLOOKUP(E293,IN_03_26!$B$8:$E$635,4,FALSE)</f>
        <v>4856.3319258810579</v>
      </c>
      <c r="G293" s="293"/>
      <c r="H293" s="295" t="s">
        <v>2</v>
      </c>
    </row>
    <row r="294" spans="1:8" ht="26.25" customHeight="1" x14ac:dyDescent="0.25">
      <c r="A294" s="286"/>
      <c r="B294" s="317" t="s">
        <v>607</v>
      </c>
      <c r="C294" s="317"/>
      <c r="D294" s="317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8" t="s">
        <v>605</v>
      </c>
      <c r="B295" s="318"/>
      <c r="C295" s="318"/>
      <c r="D295" s="318"/>
      <c r="E295" s="317"/>
      <c r="F295" s="317"/>
      <c r="G295" s="317"/>
      <c r="H295" s="317"/>
    </row>
    <row r="296" spans="1:8" ht="26.25" customHeight="1" x14ac:dyDescent="0.25">
      <c r="A296" s="286"/>
      <c r="B296" s="317" t="s">
        <v>604</v>
      </c>
      <c r="C296" s="317"/>
      <c r="D296" s="317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VLOOKUP(E297,IN_03_26!$B$8:$E$635,4,FALSE)</f>
        <v>312093.74016716739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VLOOKUP(E298,IN_03_26!$B$8:$E$635,4,FALSE)</f>
        <v>824.55656251674793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VLOOKUP(E299,IN_03_26!$B$8:$E$635,4,FALSE)</f>
        <v>237404.97227182673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VLOOKUP(E300,IN_03_26!$B$8:$E$635,4,FALSE)</f>
        <v>639.70258615149623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VLOOKUP(E301,IN_03_26!$B$8:$E$635,4,FALSE)</f>
        <v>1284.9724850511955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VLOOKUP(E302,IN_03_26!$B$8:$E$635,4,FALSE)</f>
        <v>1173.3085062984765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VLOOKUP(E303,IN_03_26!$B$8:$E$635,4,FALSE)</f>
        <v>1546.2252526474058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VLOOKUP(E304,IN_03_26!$B$8:$E$635,4,FALSE)</f>
        <v>1265.2143354123266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VLOOKUP(E305,IN_03_26!$B$8:$E$635,4,FALSE)</f>
        <v>1077.5966313657921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VLOOKUP(E306,IN_03_26!$B$8:$E$635,4,FALSE)</f>
        <v>2522.9652991751032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VLOOKUP(E307,IN_03_26!$B$8:$E$635,4,FALSE)</f>
        <v>328739.69074747933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VLOOKUP(E308,IN_03_26!$B$8:$E$635,4,FALSE)</f>
        <v>332499.80368259508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VLOOKUP(E309,IN_03_26!$B$8:$E$635,4,FALSE)</f>
        <v>251177.60400450983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VLOOKUP(E310,IN_03_26!$B$8:$E$635,4,FALSE)</f>
        <v>142835.39620422863</v>
      </c>
      <c r="G310" s="293"/>
      <c r="H310" s="295" t="s">
        <v>589</v>
      </c>
    </row>
    <row r="311" spans="1:9" ht="18" customHeight="1" x14ac:dyDescent="0.25">
      <c r="A311" s="318" t="s">
        <v>588</v>
      </c>
      <c r="B311" s="318"/>
      <c r="C311" s="318"/>
      <c r="D311" s="318"/>
      <c r="E311" s="317"/>
      <c r="F311" s="317"/>
      <c r="G311" s="317"/>
      <c r="H311" s="317"/>
    </row>
    <row r="312" spans="1:9" ht="15" customHeight="1" x14ac:dyDescent="0.25">
      <c r="A312" s="286"/>
      <c r="B312" s="317" t="s">
        <v>587</v>
      </c>
      <c r="C312" s="317"/>
      <c r="D312" s="317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VLOOKUP(E313,IN_03_26!$B$8:$E$635,4,FALSE)</f>
        <v>391.98371817558603</v>
      </c>
      <c r="G313" s="293"/>
      <c r="H313" s="295" t="s">
        <v>117</v>
      </c>
    </row>
    <row r="314" spans="1:9" ht="15" customHeight="1" x14ac:dyDescent="0.25">
      <c r="A314" s="286"/>
      <c r="B314" s="317" t="s">
        <v>585</v>
      </c>
      <c r="C314" s="317"/>
      <c r="D314" s="317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VLOOKUP(E315,IN_03_26!$B$8:$E$635,4,FALSE)</f>
        <v>333.59126161220934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VLOOKUP(E316,IN_03_26!$B$8:$E$635,4,FALSE)</f>
        <v>2417.3851884422006</v>
      </c>
      <c r="G316" s="293"/>
      <c r="H316" s="295" t="s">
        <v>2</v>
      </c>
    </row>
    <row r="317" spans="1:9" ht="15" customHeight="1" x14ac:dyDescent="0.25">
      <c r="A317" s="286"/>
      <c r="B317" s="317" t="s">
        <v>582</v>
      </c>
      <c r="C317" s="317"/>
      <c r="D317" s="317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VLOOKUP(E318,IN_03_26!$B$8:$E$635,4,FALSE)</f>
        <v>15138.891672522153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VLOOKUP(E319,IN_03_26!$B$8:$E$635,4,FALSE)</f>
        <v>694.98498880102773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VLOOKUP(E320,IN_03_26!$B$8:$E$635,4,FALSE)</f>
        <v>354.36271140336669</v>
      </c>
      <c r="G320" s="293"/>
      <c r="H320" s="295" t="s">
        <v>117</v>
      </c>
      <c r="I320" s="130"/>
    </row>
    <row r="321" spans="1:8" ht="15" customHeight="1" x14ac:dyDescent="0.25">
      <c r="A321" s="286"/>
      <c r="B321" s="317" t="s">
        <v>578</v>
      </c>
      <c r="C321" s="317"/>
      <c r="D321" s="317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VLOOKUP(E322,IN_03_26!$B$8:$E$635,4,FALSE)</f>
        <v>1200.9027811941371</v>
      </c>
      <c r="G322" s="293"/>
      <c r="H322" s="295" t="s">
        <v>117</v>
      </c>
    </row>
    <row r="323" spans="1:8" ht="15" customHeight="1" x14ac:dyDescent="0.25">
      <c r="A323" s="286"/>
      <c r="B323" s="317" t="s">
        <v>576</v>
      </c>
      <c r="C323" s="317"/>
      <c r="D323" s="317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VLOOKUP(E324,IN_03_26!$B$8:$E$635,4,FALSE)</f>
        <v>2825.3446495350795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VLOOKUP(E325,IN_03_26!$B$8:$E$635,4,FALSE)</f>
        <v>3759.6664888534056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VLOOKUP(E326,IN_03_26!$B$8:$E$635,4,FALSE)</f>
        <v>3541.2344602253502</v>
      </c>
      <c r="G326" s="293"/>
      <c r="H326" s="295" t="s">
        <v>117</v>
      </c>
    </row>
    <row r="327" spans="1:8" ht="18" customHeight="1" x14ac:dyDescent="0.25">
      <c r="A327" s="318" t="s">
        <v>572</v>
      </c>
      <c r="B327" s="318"/>
      <c r="C327" s="318"/>
      <c r="D327" s="318"/>
      <c r="E327" s="317"/>
      <c r="F327" s="317"/>
      <c r="G327" s="317"/>
      <c r="H327" s="317"/>
    </row>
    <row r="328" spans="1:8" ht="26.25" customHeight="1" x14ac:dyDescent="0.25">
      <c r="A328" s="286"/>
      <c r="B328" s="317" t="s">
        <v>571</v>
      </c>
      <c r="C328" s="317"/>
      <c r="D328" s="317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VLOOKUP(E329,IN_03_26!$B$8:$E$635,4,FALSE)</f>
        <v>891.30025509213692</v>
      </c>
      <c r="G329" s="293"/>
      <c r="H329" s="295" t="s">
        <v>4</v>
      </c>
    </row>
    <row r="330" spans="1:8" ht="26.25" customHeight="1" x14ac:dyDescent="0.25">
      <c r="A330" s="286"/>
      <c r="B330" s="317" t="s">
        <v>569</v>
      </c>
      <c r="C330" s="317"/>
      <c r="D330" s="317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VLOOKUP(E331,IN_03_26!$B$8:$E$635,4,FALSE)</f>
        <v>19704.564030599464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VLOOKUP(E332,IN_03_26!$B$8:$E$635,4,FALSE)</f>
        <v>19637.40883568245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VLOOKUP(E333,IN_03_26!$B$8:$E$635,4,FALSE)</f>
        <v>15231.871866556061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VLOOKUP(E334,IN_03_26!$B$8:$E$635,4,FALSE)</f>
        <v>17905.878153397054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VLOOKUP(E335,IN_03_26!$B$8:$E$635,4,FALSE)</f>
        <v>9947.4666716280317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VLOOKUP(E336,IN_03_26!$B$8:$E$635,4,FALSE)</f>
        <v>2307.5695619796179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VLOOKUP(E337,IN_03_26!$B$8:$E$635,4,FALSE)</f>
        <v>31748.261372325116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VLOOKUP(E338,IN_03_26!$B$8:$E$635,4,FALSE)</f>
        <v>44671.026937863397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VLOOKUP(E339,IN_03_26!$B$8:$E$635,4,FALSE)</f>
        <v>4704.5857372493128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VLOOKUP(E340,IN_03_26!$B$8:$E$635,4,FALSE)</f>
        <v>52916.547358370895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VLOOKUP(E341,IN_03_26!$B$8:$E$635,4,FALSE)</f>
        <v>6756.4213087444432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VLOOKUP(E342,IN_03_26!$B$8:$E$635,4,FALSE)</f>
        <v>39527.904613506515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VLOOKUP(E343,IN_03_26!$B$8:$E$635,4,FALSE)</f>
        <v>101497.98943317613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VLOOKUP(E344,IN_03_26!$B$8:$E$635,4,FALSE)</f>
        <v>49138.403035201743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VLOOKUP(E345,IN_03_26!$B$8:$E$635,4,FALSE)</f>
        <v>6033.6026719931524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VLOOKUP(E346,IN_03_26!$B$8:$E$635,4,FALSE)</f>
        <v>256.1174181691452</v>
      </c>
      <c r="G346" s="293"/>
      <c r="H346" s="295" t="s">
        <v>4</v>
      </c>
    </row>
    <row r="347" spans="1:8" ht="15" customHeight="1" x14ac:dyDescent="0.25">
      <c r="A347" s="286"/>
      <c r="B347" s="317" t="s">
        <v>552</v>
      </c>
      <c r="C347" s="317"/>
      <c r="D347" s="317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VLOOKUP(E348,IN_03_26!$B$8:$E$635,4,FALSE)</f>
        <v>67761.035262283505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VLOOKUP(E349,IN_03_26!$B$8:$E$635,4,FALSE)</f>
        <v>31190.182860420544</v>
      </c>
      <c r="G349" s="293"/>
      <c r="H349" s="295" t="s">
        <v>2</v>
      </c>
    </row>
    <row r="350" spans="1:8" ht="15" customHeight="1" x14ac:dyDescent="0.25">
      <c r="A350" s="286"/>
      <c r="B350" s="317" t="s">
        <v>549</v>
      </c>
      <c r="C350" s="317"/>
      <c r="D350" s="317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VLOOKUP(E351,IN_03_26!$B$8:$E$635,4,FALSE)</f>
        <v>4127.8122831893452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VLOOKUP(E352,IN_03_26!$B$8:$E$635,4,FALSE)</f>
        <v>10791.118136609959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VLOOKUP(E353,IN_03_26!$B$8:$E$635,4,FALSE)</f>
        <v>3485.6060794631198</v>
      </c>
      <c r="G353" s="293"/>
      <c r="H353" s="295" t="s">
        <v>4</v>
      </c>
    </row>
    <row r="354" spans="1:8" ht="26.25" customHeight="1" x14ac:dyDescent="0.25">
      <c r="A354" s="286"/>
      <c r="B354" s="317" t="s">
        <v>545</v>
      </c>
      <c r="C354" s="317"/>
      <c r="D354" s="317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VLOOKUP(E355,IN_03_26!$B$8:$E$635,4,FALSE)</f>
        <v>1096460.910789056</v>
      </c>
      <c r="G355" s="293"/>
      <c r="H355" s="295" t="s">
        <v>2</v>
      </c>
    </row>
    <row r="356" spans="1:8" ht="15" customHeight="1" x14ac:dyDescent="0.25">
      <c r="A356" s="286"/>
      <c r="B356" s="317" t="s">
        <v>543</v>
      </c>
      <c r="C356" s="317"/>
      <c r="D356" s="317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VLOOKUP(E357,IN_03_26!$B$8:$E$635,4,FALSE)</f>
        <v>1689.5428147384102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VLOOKUP(E358,IN_03_26!$B$8:$E$635,4,FALSE)</f>
        <v>1447.4201156276083</v>
      </c>
      <c r="G358" s="293"/>
      <c r="H358" s="295" t="s">
        <v>2</v>
      </c>
    </row>
    <row r="359" spans="1:8" ht="18" customHeight="1" x14ac:dyDescent="0.25">
      <c r="A359" s="318" t="s">
        <v>540</v>
      </c>
      <c r="B359" s="318"/>
      <c r="C359" s="318"/>
      <c r="D359" s="318"/>
      <c r="E359" s="317"/>
      <c r="F359" s="317"/>
      <c r="G359" s="317"/>
      <c r="H359" s="317"/>
    </row>
    <row r="360" spans="1:8" ht="15" customHeight="1" x14ac:dyDescent="0.25">
      <c r="A360" s="286"/>
      <c r="B360" s="317" t="s">
        <v>539</v>
      </c>
      <c r="C360" s="317"/>
      <c r="D360" s="317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VLOOKUP(E361,IN_03_26!$B$8:$E$635,4,FALSE)</f>
        <v>4112474.8967937394</v>
      </c>
      <c r="G361" s="293"/>
      <c r="H361" s="295" t="s">
        <v>2</v>
      </c>
    </row>
    <row r="362" spans="1:8" ht="15" customHeight="1" x14ac:dyDescent="0.25">
      <c r="A362" s="286"/>
      <c r="B362" s="317" t="s">
        <v>537</v>
      </c>
      <c r="C362" s="317"/>
      <c r="D362" s="317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VLOOKUP(E363,IN_03_26!$B$8:$E$635,4,FALSE)</f>
        <v>467816.14179215592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VLOOKUP(E364,IN_03_26!$B$8:$E$635,4,FALSE)</f>
        <v>4178025.7575677712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VLOOKUP(E365,IN_03_26!$B$8:$E$635,4,FALSE)</f>
        <v>3203391.960868034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VLOOKUP(E366,IN_03_26!$B$8:$E$635,4,FALSE)</f>
        <v>3755484.4828707883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VLOOKUP(E367,IN_03_26!$B$8:$E$635,4,FALSE)</f>
        <v>343327.5073951041</v>
      </c>
      <c r="G367" s="293"/>
      <c r="H367" s="295" t="s">
        <v>2</v>
      </c>
    </row>
    <row r="368" spans="1:8" ht="15" customHeight="1" x14ac:dyDescent="0.25">
      <c r="A368" s="286"/>
      <c r="B368" s="317" t="s">
        <v>531</v>
      </c>
      <c r="C368" s="317"/>
      <c r="D368" s="317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VLOOKUP(E369,IN_03_26!$B$8:$E$635,4,FALSE)</f>
        <v>36004.96687545193</v>
      </c>
      <c r="G369" s="293"/>
      <c r="H369" s="295" t="s">
        <v>4</v>
      </c>
    </row>
    <row r="370" spans="1:8" ht="15" customHeight="1" x14ac:dyDescent="0.25">
      <c r="A370" s="286"/>
      <c r="B370" s="317" t="s">
        <v>529</v>
      </c>
      <c r="C370" s="317"/>
      <c r="D370" s="317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VLOOKUP(E371,IN_03_26!$B$8:$E$635,4,FALSE)</f>
        <v>90334.740858492063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VLOOKUP(E372,IN_03_26!$B$8:$E$635,4,FALSE)</f>
        <v>774378.96006405633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VLOOKUP(E373,IN_03_26!$B$8:$E$635,4,FALSE)</f>
        <v>1070372.2605403161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VLOOKUP(E374,IN_03_26!$B$8:$E$635,4,FALSE)</f>
        <v>1062163.9329751434</v>
      </c>
      <c r="G374" s="293"/>
      <c r="H374" s="295" t="s">
        <v>4</v>
      </c>
    </row>
    <row r="375" spans="1:8" ht="26.25" customHeight="1" x14ac:dyDescent="0.25">
      <c r="A375" s="286"/>
      <c r="B375" s="317" t="s">
        <v>524</v>
      </c>
      <c r="C375" s="317"/>
      <c r="D375" s="317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VLOOKUP(E376,IN_03_26!$B$8:$E$635,4,FALSE)</f>
        <v>4342507.6730528511</v>
      </c>
      <c r="G376" s="293"/>
      <c r="H376" s="295" t="s">
        <v>2</v>
      </c>
    </row>
    <row r="377" spans="1:8" ht="26.25" customHeight="1" x14ac:dyDescent="0.25">
      <c r="A377" s="286"/>
      <c r="B377" s="317" t="s">
        <v>522</v>
      </c>
      <c r="C377" s="317"/>
      <c r="D377" s="317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VLOOKUP(E378,IN_03_26!$B$8:$E$635,4,FALSE)</f>
        <v>4467766.7517719632</v>
      </c>
      <c r="G378" s="293"/>
      <c r="H378" s="295" t="s">
        <v>2</v>
      </c>
    </row>
    <row r="379" spans="1:8" ht="18" customHeight="1" x14ac:dyDescent="0.25">
      <c r="A379" s="318" t="s">
        <v>520</v>
      </c>
      <c r="B379" s="318"/>
      <c r="C379" s="318"/>
      <c r="D379" s="318"/>
      <c r="E379" s="317"/>
      <c r="F379" s="317"/>
      <c r="G379" s="317"/>
      <c r="H379" s="317"/>
    </row>
    <row r="380" spans="1:8" ht="15" customHeight="1" x14ac:dyDescent="0.25">
      <c r="A380" s="286"/>
      <c r="B380" s="317" t="s">
        <v>519</v>
      </c>
      <c r="C380" s="317"/>
      <c r="D380" s="317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VLOOKUP(E381,IN_03_26!$B$8:$E$635,4,FALSE)</f>
        <v>1715.9844157574801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VLOOKUP(E382,IN_03_26!$B$8:$E$635,4,FALSE)</f>
        <v>3198.968813991276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VLOOKUP(E383,IN_03_26!$B$8:$E$635,4,FALSE)</f>
        <v>43782.949470991145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VLOOKUP(E384,IN_03_26!$B$8:$E$635,4,FALSE)</f>
        <v>3156.9112695222784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VLOOKUP(E385,IN_03_26!$B$8:$E$635,4,FALSE)</f>
        <v>770.78892540971344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VLOOKUP(E386,IN_03_26!$B$8:$E$635,4,FALSE)</f>
        <v>2858.3817813694791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VLOOKUP(E387,IN_03_26!$B$8:$E$635,4,FALSE)</f>
        <v>1368.7545563144954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VLOOKUP(E388,IN_03_26!$B$8:$E$635,4,FALSE)</f>
        <v>1706.1214012356561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7" t="s">
        <v>510</v>
      </c>
      <c r="C391" s="317"/>
      <c r="D391" s="317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VLOOKUP(E392,IN_03_26!$B$8:$E$635,4,FALSE)</f>
        <v>41679.480062709044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VLOOKUP(E393,IN_03_26!$B$8:$E$635,4,FALSE)</f>
        <v>9982.2976943320718</v>
      </c>
      <c r="G393" s="293"/>
      <c r="H393" s="295" t="s">
        <v>119</v>
      </c>
    </row>
    <row r="394" spans="1:8" ht="15" customHeight="1" x14ac:dyDescent="0.25">
      <c r="A394" s="286"/>
      <c r="B394" s="317" t="s">
        <v>507</v>
      </c>
      <c r="C394" s="317"/>
      <c r="D394" s="317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VLOOKUP(E395,IN_03_26!$B$8:$E$635,4,FALSE)</f>
        <v>14461.96435033076</v>
      </c>
      <c r="G395" s="293"/>
      <c r="H395" s="295" t="s">
        <v>119</v>
      </c>
    </row>
    <row r="396" spans="1:8" ht="15" customHeight="1" x14ac:dyDescent="0.25">
      <c r="A396" s="286"/>
      <c r="B396" s="317" t="s">
        <v>505</v>
      </c>
      <c r="C396" s="317"/>
      <c r="D396" s="317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VLOOKUP(E397,IN_03_26!$B$8:$E$635,4,FALSE)</f>
        <v>9294.1612608334835</v>
      </c>
      <c r="G397" s="293"/>
      <c r="H397" s="295" t="s">
        <v>119</v>
      </c>
    </row>
    <row r="398" spans="1:8" ht="26.25" customHeight="1" x14ac:dyDescent="0.25">
      <c r="A398" s="286"/>
      <c r="B398" s="317" t="s">
        <v>503</v>
      </c>
      <c r="C398" s="317"/>
      <c r="D398" s="317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VLOOKUP(E399,IN_03_26!$B$8:$E$635,4,FALSE)</f>
        <v>102704.01693239999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VLOOKUP(E400,IN_03_26!$B$8:$E$635,4,FALSE)</f>
        <v>97017.035937843291</v>
      </c>
      <c r="G400" s="293"/>
      <c r="H400" s="295" t="s">
        <v>2</v>
      </c>
    </row>
    <row r="401" spans="1:8" ht="26.25" customHeight="1" x14ac:dyDescent="0.25">
      <c r="A401" s="286"/>
      <c r="B401" s="317" t="s">
        <v>500</v>
      </c>
      <c r="C401" s="317"/>
      <c r="D401" s="317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VLOOKUP(E402,IN_03_26!$B$8:$E$635,4,FALSE)</f>
        <v>7320.448073353592</v>
      </c>
      <c r="G402" s="293"/>
      <c r="H402" s="295" t="s">
        <v>119</v>
      </c>
    </row>
    <row r="403" spans="1:8" ht="26.25" customHeight="1" x14ac:dyDescent="0.25">
      <c r="A403" s="286"/>
      <c r="B403" s="317" t="s">
        <v>498</v>
      </c>
      <c r="C403" s="317"/>
      <c r="D403" s="317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VLOOKUP(E404,IN_03_26!$B$8:$E$635,4,FALSE)</f>
        <v>24719.59091994194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VLOOKUP(E405,IN_03_26!$B$8:$E$635,4,FALSE)</f>
        <v>25339.518828749715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VLOOKUP(E406,IN_03_26!$B$8:$E$635,4,FALSE)</f>
        <v>2676.1326551290726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VLOOKUP(E407,IN_03_26!$B$8:$E$635,4,FALSE)</f>
        <v>15951.331946638489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VLOOKUP(E408,IN_03_26!$B$8:$E$635,4,FALSE)</f>
        <v>165002.51547053587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VLOOKUP(E409,IN_03_26!$B$8:$E$635,4,FALSE)</f>
        <v>3469.5946083330159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VLOOKUP(E410,IN_03_26!$B$8:$E$635,4,FALSE)</f>
        <v>20604.312324108338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VLOOKUP(E411,IN_03_26!$B$8:$E$635,4,FALSE)</f>
        <v>10246.954084306693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VLOOKUP(E412,IN_03_26!$B$8:$E$635,4,FALSE)</f>
        <v>162191.36904898312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VLOOKUP(E413,IN_03_26!$B$8:$E$635,4,FALSE)</f>
        <v>51836.488299959397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VLOOKUP(E414,IN_03_26!$B$8:$E$635,4,FALSE)</f>
        <v>58321.616971583288</v>
      </c>
      <c r="G414" s="293"/>
      <c r="H414" s="295" t="s">
        <v>2</v>
      </c>
    </row>
    <row r="415" spans="1:8" ht="15" customHeight="1" x14ac:dyDescent="0.25">
      <c r="A415" s="286"/>
      <c r="B415" s="317" t="s">
        <v>486</v>
      </c>
      <c r="C415" s="317"/>
      <c r="D415" s="317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VLOOKUP(E416,IN_03_26!$B$8:$E$635,4,FALSE)</f>
        <v>7192.391991524808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VLOOKUP(E417,IN_03_26!$B$8:$E$635,4,FALSE)</f>
        <v>1020.4354887719056</v>
      </c>
      <c r="G417" s="293"/>
      <c r="H417" s="295" t="s">
        <v>117</v>
      </c>
    </row>
    <row r="418" spans="1:8" ht="18" customHeight="1" x14ac:dyDescent="0.25">
      <c r="A418" s="318" t="s">
        <v>483</v>
      </c>
      <c r="B418" s="318"/>
      <c r="C418" s="318"/>
      <c r="D418" s="318"/>
      <c r="E418" s="317"/>
      <c r="F418" s="317"/>
      <c r="G418" s="317"/>
      <c r="H418" s="317"/>
    </row>
    <row r="419" spans="1:8" ht="15" customHeight="1" x14ac:dyDescent="0.25">
      <c r="A419" s="286"/>
      <c r="B419" s="317" t="s">
        <v>482</v>
      </c>
      <c r="C419" s="317"/>
      <c r="D419" s="317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VLOOKUP(E420,IN_03_26!$B$8:$E$635,4,FALSE)</f>
        <v>20889.14300191986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VLOOKUP(E421,IN_03_26!$B$8:$E$635,4,FALSE)</f>
        <v>16557.969458525629</v>
      </c>
      <c r="G421" s="293"/>
      <c r="H421" s="295" t="s">
        <v>2</v>
      </c>
    </row>
    <row r="422" spans="1:8" ht="26.25" customHeight="1" x14ac:dyDescent="0.25">
      <c r="A422" s="318" t="s">
        <v>479</v>
      </c>
      <c r="B422" s="318"/>
      <c r="C422" s="318"/>
      <c r="D422" s="318"/>
      <c r="E422" s="317"/>
      <c r="F422" s="317"/>
      <c r="G422" s="317"/>
      <c r="H422" s="317"/>
    </row>
    <row r="423" spans="1:8" ht="15" customHeight="1" x14ac:dyDescent="0.25">
      <c r="A423" s="286"/>
      <c r="B423" s="317" t="s">
        <v>478</v>
      </c>
      <c r="C423" s="317"/>
      <c r="D423" s="317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VLOOKUP(E424,IN_03_26!$B$8:$E$635,4,FALSE)</f>
        <v>26187.409802726637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VLOOKUP(E425,IN_03_26!$B$8:$E$635,4,FALSE)</f>
        <v>44968.613539329439</v>
      </c>
      <c r="G425" s="293"/>
      <c r="H425" s="295" t="s">
        <v>2</v>
      </c>
    </row>
    <row r="426" spans="1:8" ht="26.25" customHeight="1" x14ac:dyDescent="0.25">
      <c r="A426" s="286"/>
      <c r="B426" s="317" t="s">
        <v>475</v>
      </c>
      <c r="C426" s="317"/>
      <c r="D426" s="317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VLOOKUP(E427,IN_03_26!$B$8:$E$635,4,FALSE)</f>
        <v>33278.753648318961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VLOOKUP(E428,IN_03_26!$B$8:$E$635,4,FALSE)</f>
        <v>157181.54841637186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VLOOKUP(E429,IN_03_26!$B$8:$E$635,4,FALSE)</f>
        <v>164224.62426390723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VLOOKUP(E430,IN_03_26!$B$8:$E$635,4,FALSE)</f>
        <v>293519.05061801046</v>
      </c>
      <c r="G430" s="293"/>
      <c r="H430" s="295" t="s">
        <v>2</v>
      </c>
    </row>
    <row r="431" spans="1:8" ht="18" customHeight="1" x14ac:dyDescent="0.25">
      <c r="A431" s="318" t="s">
        <v>470</v>
      </c>
      <c r="B431" s="318"/>
      <c r="C431" s="318"/>
      <c r="D431" s="318"/>
      <c r="E431" s="317"/>
      <c r="F431" s="317"/>
      <c r="G431" s="317"/>
      <c r="H431" s="317"/>
    </row>
    <row r="432" spans="1:8" ht="15" customHeight="1" x14ac:dyDescent="0.25">
      <c r="A432" s="286"/>
      <c r="B432" s="317" t="s">
        <v>469</v>
      </c>
      <c r="C432" s="317"/>
      <c r="D432" s="317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VLOOKUP(E433,IN_03_26!$B$8:$E$635,4,FALSE)</f>
        <v>2908.799661594212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VLOOKUP(E434,IN_03_26!$B$8:$E$635,4,FALSE)</f>
        <v>11255.635202956899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VLOOKUP(E435,IN_03_26!$B$8:$E$635,4,FALSE)</f>
        <v>18801.976859321709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VLOOKUP(E436,IN_03_26!$B$8:$E$635,4,FALSE)</f>
        <v>27303.516762109564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VLOOKUP(E437,IN_03_26!$B$8:$E$635,4,FALSE)</f>
        <v>43391.254682123908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VLOOKUP(E438,IN_03_26!$B$8:$E$635,4,FALSE)</f>
        <v>42790.043483679292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VLOOKUP(E439,IN_03_26!$B$8:$E$635,4,FALSE)</f>
        <v>63076.350315883625</v>
      </c>
      <c r="G439" s="293"/>
      <c r="H439" s="295" t="s">
        <v>4</v>
      </c>
    </row>
    <row r="440" spans="1:8" ht="15" customHeight="1" x14ac:dyDescent="0.25">
      <c r="A440" s="286"/>
      <c r="B440" s="317" t="s">
        <v>461</v>
      </c>
      <c r="C440" s="317"/>
      <c r="D440" s="317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VLOOKUP(E441,IN_03_26!$B$8:$E$635,4,FALSE)</f>
        <v>20923.496532665496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VLOOKUP(E442,IN_03_26!$B$8:$E$635,4,FALSE)</f>
        <v>31499.452328150201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VLOOKUP(E443,IN_03_26!$B$8:$E$635,4,FALSE)</f>
        <v>97870.347834673361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VLOOKUP(E444,IN_03_26!$B$8:$E$635,4,FALSE)</f>
        <v>24028.435429567846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VLOOKUP(E445,IN_03_26!$B$8:$E$635,4,FALSE)</f>
        <v>22891.110066074878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VLOOKUP(E446,IN_03_26!$B$8:$E$635,4,FALSE)</f>
        <v>6784.982297476201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VLOOKUP(E447,IN_03_26!$B$8:$E$635,4,FALSE)</f>
        <v>9444.8191371544181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VLOOKUP(E448,IN_03_26!$B$8:$E$635,4,FALSE)</f>
        <v>9000.9677111158744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VLOOKUP(E449,IN_03_26!$B$8:$E$635,4,FALSE)</f>
        <v>12924.808076541782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VLOOKUP(E450,IN_03_26!$B$8:$E$635,4,FALSE)</f>
        <v>66889.947847058225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VLOOKUP(E451,IN_03_26!$B$8:$E$635,4,FALSE)</f>
        <v>73021.319993374666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VLOOKUP(E452,IN_03_26!$B$8:$E$635,4,FALSE)</f>
        <v>122424.05702596692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VLOOKUP(E453,IN_03_26!$B$8:$E$635,4,FALSE)</f>
        <v>148940.86575201654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VLOOKUP(E454,IN_03_26!$B$8:$E$635,4,FALSE)</f>
        <v>184619.31780689431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VLOOKUP(E455,IN_03_26!$B$8:$E$635,4,FALSE)</f>
        <v>301415.21708202054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VLOOKUP(E456,IN_03_26!$B$8:$E$635,4,FALSE)</f>
        <v>2078.7723567143403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VLOOKUP(E457,IN_03_26!$B$8:$E$635,4,FALSE)</f>
        <v>3190.5026160291218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VLOOKUP(E458,IN_03_26!$B$8:$E$635,4,FALSE)</f>
        <v>1636.4548699138732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VLOOKUP(E459,IN_03_26!$B$8:$E$635,4,FALSE)</f>
        <v>2171.6084608680162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VLOOKUP(E460,IN_03_26!$B$8:$E$635,4,FALSE)</f>
        <v>1527.7551789834006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VLOOKUP(E461,IN_03_26!$B$8:$E$635,4,FALSE)</f>
        <v>342.83737855161394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VLOOKUP(E462,IN_03_26!$B$8:$E$635,4,FALSE)</f>
        <v>528.53829731218605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VLOOKUP(E463,IN_03_26!$B$8:$E$635,4,FALSE)</f>
        <v>910.38646270333288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VLOOKUP(E464,IN_03_26!$B$8:$E$635,4,FALSE)</f>
        <v>1207.4257212227333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VLOOKUP(E465,IN_03_26!$B$8:$E$635,4,FALSE)</f>
        <v>15510.523935868619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VLOOKUP(E466,IN_03_26!$B$8:$E$635,4,FALSE)</f>
        <v>296.63931643620282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VLOOKUP(E467,IN_03_26!$B$8:$E$635,4,FALSE)</f>
        <v>400.94534809449817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VLOOKUP(E468,IN_03_26!$B$8:$E$635,4,FALSE)</f>
        <v>7388.9313138585012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VLOOKUP(E469,IN_03_26!$B$8:$E$635,4,FALSE)</f>
        <v>1402.7037508784815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VLOOKUP(E470,IN_03_26!$B$8:$E$635,4,FALSE)</f>
        <v>2238.2468402306772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VLOOKUP(E471,IN_03_26!$B$8:$E$635,4,FALSE)</f>
        <v>2497.6295950019644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VLOOKUP(E472,IN_03_26!$B$8:$E$635,4,FALSE)</f>
        <v>668.9768498618572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VLOOKUP(E473,IN_03_26!$B$8:$E$635,4,FALSE)</f>
        <v>1024.2682845351176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VLOOKUP(E474,IN_03_26!$B$8:$E$635,4,FALSE)</f>
        <v>7658.7555441649201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VLOOKUP(E475,IN_03_26!$B$8:$E$635,4,FALSE)</f>
        <v>9802.3882588437264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VLOOKUP(E476,IN_03_26!$B$8:$E$635,4,FALSE)</f>
        <v>16703.18481505302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VLOOKUP(E477,IN_03_26!$B$8:$E$635,4,FALSE)</f>
        <v>5223.8331773901655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VLOOKUP(E478,IN_03_26!$B$8:$E$635,4,FALSE)</f>
        <v>10387.240962540116</v>
      </c>
      <c r="G478" s="293"/>
      <c r="H478" s="295" t="s">
        <v>2</v>
      </c>
    </row>
    <row r="479" spans="1:8" ht="15" customHeight="1" x14ac:dyDescent="0.25">
      <c r="A479" s="286"/>
      <c r="B479" s="317" t="s">
        <v>406</v>
      </c>
      <c r="C479" s="317"/>
      <c r="D479" s="317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VLOOKUP(E480,IN_03_26!$B$8:$E$635,4,FALSE)</f>
        <v>524400.73333460023</v>
      </c>
      <c r="G480" s="293"/>
      <c r="H480" s="295" t="s">
        <v>2</v>
      </c>
    </row>
    <row r="481" spans="1:8" ht="18" customHeight="1" x14ac:dyDescent="0.25">
      <c r="A481" s="318" t="s">
        <v>404</v>
      </c>
      <c r="B481" s="318"/>
      <c r="C481" s="318"/>
      <c r="D481" s="318"/>
      <c r="E481" s="317"/>
      <c r="F481" s="317"/>
      <c r="G481" s="317"/>
      <c r="H481" s="317"/>
    </row>
    <row r="482" spans="1:8" ht="15" customHeight="1" x14ac:dyDescent="0.25">
      <c r="A482" s="286"/>
      <c r="B482" s="317" t="s">
        <v>403</v>
      </c>
      <c r="C482" s="317"/>
      <c r="D482" s="317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VLOOKUP(E483,IN_03_26!$B$8:$E$635,4,FALSE)</f>
        <v>39159.855111728422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VLOOKUP(E484,IN_03_26!$B$8:$E$635,4,FALSE)</f>
        <v>545771.00806005776</v>
      </c>
      <c r="G484" s="293"/>
      <c r="H484" s="295" t="s">
        <v>4</v>
      </c>
    </row>
    <row r="485" spans="1:8" ht="15" customHeight="1" x14ac:dyDescent="0.25">
      <c r="A485" s="286"/>
      <c r="B485" s="317" t="s">
        <v>400</v>
      </c>
      <c r="C485" s="317"/>
      <c r="D485" s="317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VLOOKUP(E486,IN_03_26!$B$8:$E$635,4,FALSE)</f>
        <v>223860.32536428567</v>
      </c>
      <c r="G486" s="293"/>
      <c r="H486" s="295" t="s">
        <v>2</v>
      </c>
    </row>
    <row r="487" spans="1:8" ht="18" customHeight="1" x14ac:dyDescent="0.25">
      <c r="A487" s="318" t="s">
        <v>398</v>
      </c>
      <c r="B487" s="318"/>
      <c r="C487" s="318"/>
      <c r="D487" s="318"/>
      <c r="E487" s="317"/>
      <c r="F487" s="317"/>
      <c r="G487" s="317"/>
      <c r="H487" s="317"/>
    </row>
    <row r="488" spans="1:8" ht="26.25" customHeight="1" x14ac:dyDescent="0.25">
      <c r="A488" s="286"/>
      <c r="B488" s="317" t="s">
        <v>397</v>
      </c>
      <c r="C488" s="317"/>
      <c r="D488" s="317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VLOOKUP(E489,IN_03_26!$B$8:$E$635,4,FALSE)</f>
        <v>20539.312107823924</v>
      </c>
      <c r="G489" s="293"/>
      <c r="H489" s="295" t="s">
        <v>2</v>
      </c>
    </row>
    <row r="490" spans="1:8" ht="15" customHeight="1" x14ac:dyDescent="0.25">
      <c r="A490" s="286"/>
      <c r="B490" s="317" t="s">
        <v>395</v>
      </c>
      <c r="C490" s="317"/>
      <c r="D490" s="317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VLOOKUP(E491,IN_03_26!$B$8:$E$635,4,FALSE)</f>
        <v>3577433.4999616616</v>
      </c>
      <c r="G491" s="293"/>
      <c r="H491" s="295" t="s">
        <v>2</v>
      </c>
    </row>
    <row r="492" spans="1:8" ht="26.25" customHeight="1" x14ac:dyDescent="0.25">
      <c r="A492" s="286"/>
      <c r="B492" s="317" t="s">
        <v>2013</v>
      </c>
      <c r="C492" s="317"/>
      <c r="D492" s="317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VLOOKUP(E493,IN_03_26!$B$8:$E$635,4,FALSE)</f>
        <v>75549.895264865496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VLOOKUP(E494,IN_03_26!$B$8:$E$635,4,FALSE)</f>
        <v>7454.9993781567227</v>
      </c>
      <c r="G494" s="293"/>
      <c r="H494" s="295" t="s">
        <v>4</v>
      </c>
    </row>
    <row r="495" spans="1:8" ht="26.25" customHeight="1" x14ac:dyDescent="0.25">
      <c r="A495" s="286"/>
      <c r="B495" s="317" t="s">
        <v>391</v>
      </c>
      <c r="C495" s="317"/>
      <c r="D495" s="317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VLOOKUP(E496,IN_03_26!$B$8:$E$635,4,FALSE)</f>
        <v>554834.22115123854</v>
      </c>
      <c r="G496" s="293"/>
      <c r="H496" s="295" t="s">
        <v>2</v>
      </c>
    </row>
    <row r="497" spans="1:8" ht="26.25" customHeight="1" x14ac:dyDescent="0.25">
      <c r="A497" s="286"/>
      <c r="B497" s="317" t="s">
        <v>389</v>
      </c>
      <c r="C497" s="317"/>
      <c r="D497" s="317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VLOOKUP(E498,IN_03_26!$B$8:$E$635,4,FALSE)</f>
        <v>3482707.2619460071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VLOOKUP(E499,IN_03_26!$B$8:$E$635,4,FALSE)</f>
        <v>2994945.427655058</v>
      </c>
      <c r="G499" s="293"/>
      <c r="H499" s="295" t="s">
        <v>2</v>
      </c>
    </row>
    <row r="500" spans="1:8" ht="15" customHeight="1" x14ac:dyDescent="0.25">
      <c r="A500" s="286"/>
      <c r="B500" s="317" t="s">
        <v>386</v>
      </c>
      <c r="C500" s="317"/>
      <c r="D500" s="317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VLOOKUP(E501,IN_03_26!$B$8:$E$635,4,FALSE)</f>
        <v>22923.062232333516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VLOOKUP(E502,IN_03_26!$B$8:$E$635,4,FALSE)</f>
        <v>72969.684704428641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VLOOKUP(E503,IN_03_26!$B$8:$E$635,4,FALSE)</f>
        <v>36265.801107740866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VLOOKUP(E504,IN_03_26!$B$8:$E$635,4,FALSE)</f>
        <v>39692.91831442211</v>
      </c>
      <c r="G504" s="293"/>
      <c r="H504" s="295" t="s">
        <v>2</v>
      </c>
    </row>
    <row r="505" spans="1:8" ht="15" customHeight="1" x14ac:dyDescent="0.25">
      <c r="A505" s="286"/>
      <c r="B505" s="317" t="s">
        <v>381</v>
      </c>
      <c r="C505" s="317"/>
      <c r="D505" s="317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VLOOKUP(E506,IN_03_26!$B$8:$E$635,4,FALSE)</f>
        <v>847962.51384205755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VLOOKUP(E507,IN_03_26!$B$8:$E$635,4,FALSE)</f>
        <v>878087.21695006173</v>
      </c>
      <c r="G507" s="293"/>
      <c r="H507" s="295" t="s">
        <v>2</v>
      </c>
    </row>
    <row r="508" spans="1:8" ht="15" customHeight="1" x14ac:dyDescent="0.25">
      <c r="A508" s="286"/>
      <c r="B508" s="317" t="s">
        <v>378</v>
      </c>
      <c r="C508" s="317"/>
      <c r="D508" s="317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VLOOKUP(E509,IN_03_26!$B$8:$E$635,4,FALSE)</f>
        <v>156751.95715986856</v>
      </c>
      <c r="G509" s="293"/>
      <c r="H509" s="295" t="s">
        <v>2</v>
      </c>
    </row>
    <row r="510" spans="1:8" ht="15" customHeight="1" x14ac:dyDescent="0.25">
      <c r="A510" s="286"/>
      <c r="B510" s="317" t="s">
        <v>376</v>
      </c>
      <c r="C510" s="317"/>
      <c r="D510" s="317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VLOOKUP(E511,IN_03_26!$B$8:$E$635,4,FALSE)</f>
        <v>350553.60520979716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VLOOKUP(E512,IN_03_26!$B$8:$E$635,4,FALSE)</f>
        <v>30319.457008167268</v>
      </c>
      <c r="G512" s="293"/>
      <c r="H512" s="295" t="s">
        <v>2</v>
      </c>
    </row>
    <row r="513" spans="1:8" ht="26.25" customHeight="1" x14ac:dyDescent="0.25">
      <c r="A513" s="286"/>
      <c r="B513" s="317" t="s">
        <v>374</v>
      </c>
      <c r="C513" s="317"/>
      <c r="D513" s="317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VLOOKUP(E514,IN_03_26!$B$8:$E$635,4,FALSE)</f>
        <v>27260.557133535349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VLOOKUP(E515,IN_03_26!$B$8:$E$635,4,FALSE)</f>
        <v>63920.000649874171</v>
      </c>
      <c r="G515" s="293"/>
      <c r="H515" s="295" t="s">
        <v>2</v>
      </c>
    </row>
    <row r="516" spans="1:8" ht="26.25" customHeight="1" x14ac:dyDescent="0.25">
      <c r="A516" s="286"/>
      <c r="B516" s="317" t="s">
        <v>370</v>
      </c>
      <c r="C516" s="317"/>
      <c r="D516" s="317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VLOOKUP(E517,IN_03_26!$B$8:$E$635,4,FALSE)</f>
        <v>86599.237820969662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VLOOKUP(E518,IN_03_26!$B$8:$E$635,4,FALSE)</f>
        <v>183200.4572568475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VLOOKUP(E519,IN_03_26!$B$8:$E$635,4,FALSE)</f>
        <v>2409.4946560540207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VLOOKUP(E520,IN_03_26!$B$8:$E$635,4,FALSE)</f>
        <v>17638.736101155915</v>
      </c>
      <c r="G520" s="293"/>
      <c r="H520" s="295" t="s">
        <v>2</v>
      </c>
    </row>
    <row r="521" spans="1:8" ht="15" customHeight="1" x14ac:dyDescent="0.25">
      <c r="A521" s="286"/>
      <c r="B521" s="317" t="s">
        <v>365</v>
      </c>
      <c r="C521" s="317"/>
      <c r="D521" s="317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VLOOKUP(E522,IN_03_26!$B$8:$E$635,4,FALSE)</f>
        <v>64401.708331625196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VLOOKUP(E523,IN_03_26!$B$8:$E$635,4,FALSE)</f>
        <v>41306.711988107279</v>
      </c>
      <c r="G523" s="293"/>
      <c r="H523" s="295" t="s">
        <v>2</v>
      </c>
    </row>
    <row r="524" spans="1:8" ht="15" customHeight="1" x14ac:dyDescent="0.25">
      <c r="A524" s="286"/>
      <c r="B524" s="317" t="s">
        <v>362</v>
      </c>
      <c r="C524" s="317"/>
      <c r="D524" s="317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VLOOKUP(E525,IN_03_26!$B$8:$E$635,4,FALSE)</f>
        <v>158386.37331636428</v>
      </c>
      <c r="G525" s="293"/>
      <c r="H525" s="295" t="s">
        <v>2</v>
      </c>
    </row>
    <row r="526" spans="1:8" ht="15" customHeight="1" x14ac:dyDescent="0.25">
      <c r="A526" s="286"/>
      <c r="B526" s="317" t="s">
        <v>360</v>
      </c>
      <c r="C526" s="317"/>
      <c r="D526" s="317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VLOOKUP(E527,IN_03_26!$B$8:$E$635,4,FALSE)</f>
        <v>28423944.081039242</v>
      </c>
      <c r="G527" s="293"/>
      <c r="H527" s="295" t="s">
        <v>2</v>
      </c>
    </row>
    <row r="528" spans="1:8" ht="26.25" customHeight="1" x14ac:dyDescent="0.25">
      <c r="A528" s="318" t="s">
        <v>358</v>
      </c>
      <c r="B528" s="318"/>
      <c r="C528" s="318"/>
      <c r="D528" s="318"/>
      <c r="E528" s="317"/>
      <c r="F528" s="317"/>
      <c r="G528" s="317"/>
      <c r="H528" s="317"/>
    </row>
    <row r="529" spans="1:8" ht="15" customHeight="1" x14ac:dyDescent="0.25">
      <c r="A529" s="286"/>
      <c r="B529" s="317" t="s">
        <v>357</v>
      </c>
      <c r="C529" s="317"/>
      <c r="D529" s="317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VLOOKUP(E530,IN_03_26!$B$8:$E$635,4,FALSE)</f>
        <v>24802.773421188842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VLOOKUP(E531,IN_03_26!$B$8:$E$635,4,FALSE)</f>
        <v>25525.184297534168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VLOOKUP(E532,IN_03_26!$B$8:$E$635,4,FALSE)</f>
        <v>73052.551816209016</v>
      </c>
      <c r="G532" s="293"/>
      <c r="H532" s="295" t="s">
        <v>2</v>
      </c>
    </row>
    <row r="533" spans="1:8" ht="26.25" customHeight="1" x14ac:dyDescent="0.25">
      <c r="A533" s="286"/>
      <c r="B533" s="317" t="s">
        <v>353</v>
      </c>
      <c r="C533" s="317"/>
      <c r="D533" s="317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VLOOKUP(E534,IN_03_26!$B$8:$E$635,4,FALSE)</f>
        <v>52916.126629830411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VLOOKUP(E535,IN_03_26!$B$8:$E$635,4,FALSE)</f>
        <v>46966.201197876791</v>
      </c>
      <c r="G535" s="293"/>
      <c r="H535" s="295" t="s">
        <v>2</v>
      </c>
    </row>
    <row r="536" spans="1:8" ht="26.25" customHeight="1" x14ac:dyDescent="0.25">
      <c r="A536" s="286"/>
      <c r="B536" s="317" t="s">
        <v>350</v>
      </c>
      <c r="C536" s="317"/>
      <c r="D536" s="317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VLOOKUP(E537,IN_03_26!$B$8:$E$635,4,FALSE)</f>
        <v>2777.0170507856078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VLOOKUP(E538,IN_03_26!$B$8:$E$635,4,FALSE)</f>
        <v>11837.936118358537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VLOOKUP(E539,IN_03_26!$B$8:$E$635,4,FALSE)</f>
        <v>18587.99830789131</v>
      </c>
      <c r="G539" s="293"/>
      <c r="H539" s="295" t="s">
        <v>4</v>
      </c>
    </row>
    <row r="540" spans="1:8" ht="26.25" customHeight="1" x14ac:dyDescent="0.25">
      <c r="A540" s="318" t="s">
        <v>346</v>
      </c>
      <c r="B540" s="318"/>
      <c r="C540" s="318"/>
      <c r="D540" s="318"/>
      <c r="E540" s="317"/>
      <c r="F540" s="317"/>
      <c r="G540" s="317"/>
      <c r="H540" s="317"/>
    </row>
    <row r="541" spans="1:8" ht="15" customHeight="1" x14ac:dyDescent="0.25">
      <c r="A541" s="286"/>
      <c r="B541" s="317" t="s">
        <v>345</v>
      </c>
      <c r="C541" s="317"/>
      <c r="D541" s="317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VLOOKUP(E542,IN_03_26!$B$8:$E$635,4,FALSE)</f>
        <v>18264.795168280831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VLOOKUP(E543,IN_03_26!$B$8:$E$635,4,FALSE)</f>
        <v>22081.444773896124</v>
      </c>
      <c r="G543" s="293"/>
      <c r="H543" s="295" t="s">
        <v>3</v>
      </c>
    </row>
    <row r="544" spans="1:8" ht="15" customHeight="1" x14ac:dyDescent="0.25">
      <c r="A544" s="286"/>
      <c r="B544" s="317" t="s">
        <v>342</v>
      </c>
      <c r="C544" s="317"/>
      <c r="D544" s="317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VLOOKUP(E545,IN_03_26!$B$8:$E$635,4,FALSE)</f>
        <v>68909.249292255394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VLOOKUP(E546,IN_03_26!$B$8:$E$635,4,FALSE)</f>
        <v>79600.444562466291</v>
      </c>
      <c r="G546" s="293"/>
      <c r="H546" s="295" t="s">
        <v>1</v>
      </c>
    </row>
    <row r="547" spans="1:8" ht="26.25" customHeight="1" x14ac:dyDescent="0.25">
      <c r="A547" s="286"/>
      <c r="B547" s="317" t="s">
        <v>340</v>
      </c>
      <c r="C547" s="317"/>
      <c r="D547" s="317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VLOOKUP(E548,IN_03_26!$B$8:$E$635,4,FALSE)</f>
        <v>137418.67328976202</v>
      </c>
      <c r="G548" s="293"/>
      <c r="H548" s="295" t="s">
        <v>2</v>
      </c>
    </row>
    <row r="549" spans="1:8" ht="15" customHeight="1" x14ac:dyDescent="0.25">
      <c r="A549" s="286"/>
      <c r="B549" s="317" t="s">
        <v>338</v>
      </c>
      <c r="C549" s="317"/>
      <c r="D549" s="317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VLOOKUP(E550,IN_03_26!$B$8:$E$635,4,FALSE)</f>
        <v>197.35226700630855</v>
      </c>
      <c r="G550" s="293"/>
      <c r="H550" s="295" t="s">
        <v>336</v>
      </c>
    </row>
    <row r="551" spans="1:8" ht="26.25" customHeight="1" x14ac:dyDescent="0.25">
      <c r="A551" s="286"/>
      <c r="B551" s="317" t="s">
        <v>335</v>
      </c>
      <c r="C551" s="317"/>
      <c r="D551" s="317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VLOOKUP(E552,IN_03_26!$B$8:$E$635,4,FALSE)</f>
        <v>5097462.419570283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VLOOKUP(E553,IN_03_26!$B$8:$E$635,4,FALSE)</f>
        <v>3969633.560051118</v>
      </c>
      <c r="G553" s="293"/>
      <c r="H553" s="295" t="s">
        <v>311</v>
      </c>
    </row>
    <row r="554" spans="1:8" ht="15" customHeight="1" x14ac:dyDescent="0.25">
      <c r="A554" s="286"/>
      <c r="B554" s="317" t="s">
        <v>332</v>
      </c>
      <c r="C554" s="317"/>
      <c r="D554" s="317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VLOOKUP(E555,IN_03_26!$B$8:$E$635,4,FALSE)</f>
        <v>5376754.6248193905</v>
      </c>
      <c r="G555" s="293"/>
      <c r="H555" s="295" t="s">
        <v>311</v>
      </c>
    </row>
    <row r="556" spans="1:8" ht="15" customHeight="1" x14ac:dyDescent="0.25">
      <c r="A556" s="286"/>
      <c r="B556" s="317" t="s">
        <v>330</v>
      </c>
      <c r="C556" s="317"/>
      <c r="D556" s="317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VLOOKUP(E557,IN_03_26!$B$8:$E$635,4,FALSE)</f>
        <v>1513683.7193938675</v>
      </c>
      <c r="G557" s="293"/>
      <c r="H557" s="295" t="s">
        <v>3</v>
      </c>
    </row>
    <row r="558" spans="1:8" ht="15" customHeight="1" x14ac:dyDescent="0.25">
      <c r="A558" s="286"/>
      <c r="B558" s="317" t="s">
        <v>328</v>
      </c>
      <c r="C558" s="317"/>
      <c r="D558" s="317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VLOOKUP(E559,IN_03_26!$B$8:$E$635,4,FALSE)</f>
        <v>13445002.528445294</v>
      </c>
      <c r="G559" s="293"/>
      <c r="H559" s="295" t="s">
        <v>2</v>
      </c>
    </row>
    <row r="560" spans="1:8" ht="15" customHeight="1" x14ac:dyDescent="0.25">
      <c r="A560" s="286"/>
      <c r="B560" s="317" t="s">
        <v>326</v>
      </c>
      <c r="C560" s="317"/>
      <c r="D560" s="317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VLOOKUP(E561,IN_03_26!$B$8:$E$635,4,FALSE)</f>
        <v>920775.58891152008</v>
      </c>
      <c r="G561" s="293"/>
      <c r="H561" s="295" t="s">
        <v>2</v>
      </c>
    </row>
    <row r="562" spans="1:8" ht="26.25" customHeight="1" x14ac:dyDescent="0.25">
      <c r="A562" s="286"/>
      <c r="B562" s="317" t="s">
        <v>324</v>
      </c>
      <c r="C562" s="317"/>
      <c r="D562" s="317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VLOOKUP(E563,IN_03_26!$B$8:$E$635,4,FALSE)</f>
        <v>2326576.8617618014</v>
      </c>
      <c r="G563" s="293"/>
      <c r="H563" s="295" t="s">
        <v>311</v>
      </c>
    </row>
    <row r="564" spans="1:8" ht="26.25" customHeight="1" x14ac:dyDescent="0.25">
      <c r="A564" s="286"/>
      <c r="B564" s="317" t="s">
        <v>322</v>
      </c>
      <c r="C564" s="317"/>
      <c r="D564" s="317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VLOOKUP(E565,IN_03_26!$B$8:$E$635,4,FALSE)</f>
        <v>722535.32173356449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VLOOKUP(E566,IN_03_26!$B$8:$E$635,4,FALSE)</f>
        <v>990652.31255011202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VLOOKUP(E567,IN_03_26!$B$8:$E$635,4,FALSE)</f>
        <v>1168412.966556706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VLOOKUP(E568,IN_03_26!$B$8:$E$635,4,FALSE)</f>
        <v>299675.01655309618</v>
      </c>
      <c r="G568" s="293"/>
      <c r="H568" s="295" t="s">
        <v>2</v>
      </c>
    </row>
    <row r="569" spans="1:8" ht="15" customHeight="1" x14ac:dyDescent="0.25">
      <c r="A569" s="286"/>
      <c r="B569" s="317" t="s">
        <v>317</v>
      </c>
      <c r="C569" s="317"/>
      <c r="D569" s="317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VLOOKUP(E570,IN_03_26!$B$8:$E$635,4,FALSE)</f>
        <v>3732149.7144676931</v>
      </c>
      <c r="G570" s="293"/>
      <c r="H570" s="295" t="s">
        <v>4</v>
      </c>
    </row>
    <row r="571" spans="1:8" ht="15" customHeight="1" x14ac:dyDescent="0.25">
      <c r="A571" s="286"/>
      <c r="B571" s="317" t="s">
        <v>315</v>
      </c>
      <c r="C571" s="317"/>
      <c r="D571" s="317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VLOOKUP(E572,IN_03_26!$B$8:$E$635,4,FALSE)</f>
        <v>4501.333085157944</v>
      </c>
      <c r="G572" s="293"/>
      <c r="H572" s="295" t="s">
        <v>3</v>
      </c>
    </row>
    <row r="573" spans="1:8" ht="15" customHeight="1" x14ac:dyDescent="0.25">
      <c r="A573" s="286"/>
      <c r="B573" s="317" t="s">
        <v>313</v>
      </c>
      <c r="C573" s="317"/>
      <c r="D573" s="317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VLOOKUP(E574,IN_03_26!$B$8:$E$635,4,FALSE)</f>
        <v>4712197.668101049</v>
      </c>
      <c r="G574" s="293"/>
      <c r="H574" s="295" t="s">
        <v>311</v>
      </c>
    </row>
    <row r="575" spans="1:8" ht="15" customHeight="1" x14ac:dyDescent="0.25">
      <c r="A575" s="286"/>
      <c r="B575" s="317" t="s">
        <v>2014</v>
      </c>
      <c r="C575" s="317"/>
      <c r="D575" s="317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VLOOKUP(E576,IN_03_26!$B$8:$E$635,4,FALSE)</f>
        <v>17938.16876491364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VLOOKUP(E577,IN_03_26!$B$8:$E$635,4,FALSE)</f>
        <v>4364.1086985311622</v>
      </c>
      <c r="G577" s="293"/>
      <c r="H577" s="295" t="s">
        <v>117</v>
      </c>
    </row>
    <row r="578" spans="1:8" ht="15" customHeight="1" x14ac:dyDescent="0.25">
      <c r="A578" s="286"/>
      <c r="B578" s="317" t="s">
        <v>308</v>
      </c>
      <c r="C578" s="317"/>
      <c r="D578" s="317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VLOOKUP(E579,IN_03_26!$B$8:$E$635,4,FALSE)</f>
        <v>38751410.357867785</v>
      </c>
      <c r="G579" s="293"/>
      <c r="H579" s="295" t="s">
        <v>2</v>
      </c>
    </row>
    <row r="580" spans="1:8" ht="15" customHeight="1" x14ac:dyDescent="0.25">
      <c r="A580" s="286"/>
      <c r="B580" s="317" t="s">
        <v>306</v>
      </c>
      <c r="C580" s="317"/>
      <c r="D580" s="317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VLOOKUP(E581,IN_03_26!$B$8:$E$635,4,FALSE)</f>
        <v>206748.61039466114</v>
      </c>
      <c r="G581" s="293"/>
      <c r="H581" s="295" t="s">
        <v>2</v>
      </c>
    </row>
    <row r="582" spans="1:8" ht="18" customHeight="1" x14ac:dyDescent="0.25">
      <c r="A582" s="318" t="s">
        <v>304</v>
      </c>
      <c r="B582" s="318"/>
      <c r="C582" s="318"/>
      <c r="D582" s="318"/>
      <c r="E582" s="317"/>
      <c r="F582" s="317"/>
      <c r="G582" s="317"/>
      <c r="H582" s="317"/>
    </row>
    <row r="583" spans="1:8" ht="26.25" customHeight="1" x14ac:dyDescent="0.25">
      <c r="A583" s="286"/>
      <c r="B583" s="317" t="s">
        <v>2015</v>
      </c>
      <c r="C583" s="317"/>
      <c r="D583" s="317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VLOOKUP(E584,IN_03_26!$B$8:$E$635,4,FALSE)</f>
        <v>128337.68667009294</v>
      </c>
      <c r="G584" s="293"/>
      <c r="H584" s="295" t="s">
        <v>2</v>
      </c>
    </row>
    <row r="585" spans="1:8" ht="15" customHeight="1" x14ac:dyDescent="0.25">
      <c r="A585" s="286"/>
      <c r="B585" s="317" t="s">
        <v>302</v>
      </c>
      <c r="C585" s="317"/>
      <c r="D585" s="317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VLOOKUP(E586,IN_03_26!$B$8:$E$635,4,FALSE)</f>
        <v>11978.093008815929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VLOOKUP(E587,IN_03_26!$B$8:$E$635,4,FALSE)</f>
        <v>11746.829158783363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VLOOKUP(E588,IN_03_26!$B$8:$E$635,4,FALSE)</f>
        <v>13239.470434181769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VLOOKUP(E589,IN_03_26!$B$8:$E$635,4,FALSE)</f>
        <v>14911.503152528012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VLOOKUP(E590,IN_03_26!$B$8:$E$635,4,FALSE)</f>
        <v>3376.1023100663397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VLOOKUP(E591,IN_03_26!$B$8:$E$635,4,FALSE)</f>
        <v>2874.3546295086044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VLOOKUP(E592,IN_03_26!$B$8:$E$635,4,FALSE)</f>
        <v>2360.6926493498618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VLOOKUP(E593,IN_03_26!$B$8:$E$635,4,FALSE)</f>
        <v>2452.1667284958794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VLOOKUP(E594,IN_03_26!$B$8:$E$635,4,FALSE)</f>
        <v>4848.6322675071769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VLOOKUP(E595,IN_03_26!$B$8:$E$635,4,FALSE)</f>
        <v>1565.2026783449987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VLOOKUP(E596,IN_03_26!$B$8:$E$635,4,FALSE)</f>
        <v>3537.8372659403626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VLOOKUP(E597,IN_03_26!$B$8:$E$635,4,FALSE)</f>
        <v>3405.0334699915616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VLOOKUP(E598,IN_03_26!$B$8:$E$635,4,FALSE)</f>
        <v>4040.4103053577737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VLOOKUP(E599,IN_03_26!$B$8:$E$635,4,FALSE)</f>
        <v>11115.593944526916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VLOOKUP(E600,IN_03_26!$B$8:$E$635,4,FALSE)</f>
        <v>10170.078820132165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VLOOKUP(E601,IN_03_26!$B$8:$E$635,4,FALSE)</f>
        <v>12516.832298810368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VLOOKUP(E602,IN_03_26!$B$8:$E$635,4,FALSE)</f>
        <v>13059.439665358013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VLOOKUP(E603,IN_03_26!$B$8:$E$635,4,FALSE)</f>
        <v>21046.65665470326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VLOOKUP(E604,IN_03_26!$B$8:$E$635,4,FALSE)</f>
        <v>294.72028051828698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VLOOKUP(E605,IN_03_26!$B$8:$E$635,4,FALSE)</f>
        <v>874.36338122727398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VLOOKUP(E606,IN_03_26!$B$8:$E$635,4,FALSE)</f>
        <v>5761.3491399924678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VLOOKUP(E607,IN_03_26!$B$8:$E$635,4,FALSE)</f>
        <v>649262.68110122217</v>
      </c>
      <c r="G607" s="293"/>
      <c r="H607" s="295" t="s">
        <v>4</v>
      </c>
    </row>
    <row r="608" spans="1:8" ht="15" customHeight="1" x14ac:dyDescent="0.25">
      <c r="A608" s="286"/>
      <c r="B608" s="317" t="s">
        <v>279</v>
      </c>
      <c r="C608" s="317"/>
      <c r="D608" s="317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VLOOKUP(E609,IN_03_26!$B$8:$E$635,4,FALSE)</f>
        <v>22179.382499959014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VLOOKUP(E610,IN_03_26!$B$8:$E$635,4,FALSE)</f>
        <v>16712.2010526513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VLOOKUP(E611,IN_03_26!$B$8:$E$635,4,FALSE)</f>
        <v>7324.610311650833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VLOOKUP(E612,IN_03_26!$B$8:$E$635,4,FALSE)</f>
        <v>8455.6492498218649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VLOOKUP(E613,IN_03_26!$B$8:$E$635,4,FALSE)</f>
        <v>24832.462770429713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VLOOKUP(E614,IN_03_26!$B$8:$E$635,4,FALSE)</f>
        <v>113820.28499846165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VLOOKUP(E615,IN_03_26!$B$8:$E$635,4,FALSE)</f>
        <v>140569.45150354973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VLOOKUP(E616,IN_03_26!$B$8:$E$635,4,FALSE)</f>
        <v>9621.7719098796188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VLOOKUP(E617,IN_03_26!$B$8:$E$635,4,FALSE)</f>
        <v>27153.512005630317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VLOOKUP(E618,IN_03_26!$B$8:$E$635,4,FALSE)</f>
        <v>16256.044735991209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VLOOKUP(E619,IN_03_26!$B$8:$E$635,4,FALSE)</f>
        <v>15108.107791579598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VLOOKUP(E620,IN_03_26!$B$8:$E$635,4,FALSE)</f>
        <v>5645.576846018861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VLOOKUP(E621,IN_03_26!$B$8:$E$635,4,FALSE)</f>
        <v>2222.5371938410549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VLOOKUP(E622,IN_03_26!$B$8:$E$635,4,FALSE)</f>
        <v>33071.463294014815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VLOOKUP(E623,IN_03_26!$B$8:$E$635,4,FALSE)</f>
        <v>506.44589541459834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VLOOKUP(E624,IN_03_26!$B$8:$E$635,4,FALSE)</f>
        <v>3342.2346461484499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VLOOKUP(E625,IN_03_26!$B$8:$E$635,4,FALSE)</f>
        <v>62401.128798824713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VLOOKUP(E626,IN_03_26!$B$8:$E$635,4,FALSE)</f>
        <v>1529.3624653408106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VLOOKUP(E627,IN_03_26!$B$8:$E$635,4,FALSE)</f>
        <v>12634.962129803289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VLOOKUP(E628,IN_03_26!$B$8:$E$635,4,FALSE)</f>
        <v>43700.781295313594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VLOOKUP(E629,IN_03_26!$B$8:$E$635,4,FALSE)</f>
        <v>239.84180482423756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VLOOKUP(E630,IN_03_26!$B$8:$E$635,4,FALSE)</f>
        <v>284.14148136850565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VLOOKUP(E631,IN_03_26!$B$8:$E$635,4,FALSE)</f>
        <v>1125.7280623495938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VLOOKUP(E632,IN_03_26!$B$8:$E$635,4,FALSE)</f>
        <v>739.02708324801472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VLOOKUP(E633,IN_03_26!$B$8:$E$635,4,FALSE)</f>
        <v>2300.7469046219267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VLOOKUP(E634,IN_03_26!$B$8:$E$635,4,FALSE)</f>
        <v>5967.4085534453425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VLOOKUP(E635,IN_03_26!$B$8:$E$635,4,FALSE)</f>
        <v>3282.3012552093296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VLOOKUP(E636,IN_03_26!$B$8:$E$635,4,FALSE)</f>
        <v>4710.0121528758591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VLOOKUP(E637,IN_03_26!$B$8:$E$635,4,FALSE)</f>
        <v>6692.4831037325466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VLOOKUP(E638,IN_03_26!$B$8:$E$635,4,FALSE)</f>
        <v>13994.157022546045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VLOOKUP(E639,IN_03_26!$B$8:$E$635,4,FALSE)</f>
        <v>1146.0471409191823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VLOOKUP(E640,IN_03_26!$B$8:$E$635,4,FALSE)</f>
        <v>9192.3897353110333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VLOOKUP(E641,IN_03_26!$B$8:$E$635,4,FALSE)</f>
        <v>10971.140233478798</v>
      </c>
      <c r="G641" s="293"/>
      <c r="H641" s="295" t="s">
        <v>2</v>
      </c>
    </row>
    <row r="642" spans="1:8" ht="15" customHeight="1" x14ac:dyDescent="0.25">
      <c r="A642" s="286"/>
      <c r="B642" s="317" t="s">
        <v>246</v>
      </c>
      <c r="C642" s="317"/>
      <c r="D642" s="317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VLOOKUP(E643,IN_03_26!$B$8:$E$635,4,FALSE)</f>
        <v>48655.906932819213</v>
      </c>
      <c r="G643" s="293"/>
      <c r="H643" s="295" t="s">
        <v>2</v>
      </c>
    </row>
    <row r="644" spans="1:8" ht="15" customHeight="1" x14ac:dyDescent="0.25">
      <c r="A644" s="286"/>
      <c r="B644" s="317" t="s">
        <v>244</v>
      </c>
      <c r="C644" s="317"/>
      <c r="D644" s="317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VLOOKUP(E645,IN_03_26!$B$8:$E$635,4,FALSE)</f>
        <v>141460.03076592539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VLOOKUP(E646,IN_03_26!$B$8:$E$635,4,FALSE)</f>
        <v>11716.386831474725</v>
      </c>
      <c r="G646" s="293"/>
      <c r="H646" s="295" t="s">
        <v>2</v>
      </c>
    </row>
    <row r="647" spans="1:8" ht="15" customHeight="1" x14ac:dyDescent="0.25">
      <c r="A647" s="286"/>
      <c r="B647" s="317" t="s">
        <v>242</v>
      </c>
      <c r="C647" s="317"/>
      <c r="D647" s="317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VLOOKUP(E648,IN_03_26!$B$8:$E$635,4,FALSE)</f>
        <v>163466.04689881651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VLOOKUP(E649,IN_03_26!$B$8:$E$635,4,FALSE)</f>
        <v>148277.48680708319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VLOOKUP(E650,IN_03_26!$B$8:$E$635,4,FALSE)</f>
        <v>122711.3592876855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VLOOKUP(E651,IN_03_26!$B$8:$E$635,4,FALSE)</f>
        <v>268871.40730258176</v>
      </c>
      <c r="G651" s="293"/>
      <c r="H651" s="295" t="s">
        <v>2</v>
      </c>
    </row>
    <row r="652" spans="1:8" ht="15" customHeight="1" x14ac:dyDescent="0.25">
      <c r="A652" s="286"/>
      <c r="B652" s="317" t="s">
        <v>237</v>
      </c>
      <c r="C652" s="317"/>
      <c r="D652" s="317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VLOOKUP(E653,IN_03_26!$B$8:$E$635,4,FALSE)</f>
        <v>97999.816641801648</v>
      </c>
      <c r="G653" s="293"/>
      <c r="H653" s="295" t="s">
        <v>2</v>
      </c>
    </row>
    <row r="654" spans="1:8" ht="15" customHeight="1" x14ac:dyDescent="0.25">
      <c r="A654" s="286"/>
      <c r="B654" s="317" t="s">
        <v>235</v>
      </c>
      <c r="C654" s="317"/>
      <c r="D654" s="317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VLOOKUP(E655,IN_03_26!$B$8:$E$635,4,FALSE)</f>
        <v>12640.401448403605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VLOOKUP(E656,IN_03_26!$B$8:$E$635,4,FALSE)</f>
        <v>13623.811134138719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VLOOKUP(E657,IN_03_26!$B$8:$E$635,4,FALSE)</f>
        <v>15994.322823365896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VLOOKUP(E658,IN_03_26!$B$8:$E$635,4,FALSE)</f>
        <v>19506.41116291755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VLOOKUP(E659,IN_03_26!$B$8:$E$635,4,FALSE)</f>
        <v>21551.83800582806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VLOOKUP(E660,IN_03_26!$B$8:$E$635,4,FALSE)</f>
        <v>12918.050966961542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VLOOKUP(E661,IN_03_26!$B$8:$E$635,4,FALSE)</f>
        <v>30831.942155734854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VLOOKUP(E662,IN_03_26!$B$8:$E$635,4,FALSE)</f>
        <v>10398.628449221482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VLOOKUP(E663,IN_03_26!$B$8:$E$635,4,FALSE)</f>
        <v>21503.804408748547</v>
      </c>
      <c r="G663" s="293"/>
      <c r="H663" s="295" t="s">
        <v>2</v>
      </c>
    </row>
    <row r="664" spans="1:8" ht="15" customHeight="1" x14ac:dyDescent="0.25">
      <c r="A664" s="286"/>
      <c r="B664" s="317" t="s">
        <v>225</v>
      </c>
      <c r="C664" s="317"/>
      <c r="D664" s="317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VLOOKUP(E665,IN_03_26!$B$8:$E$635,4,FALSE)</f>
        <v>130403.46794694509</v>
      </c>
      <c r="G665" s="293"/>
      <c r="H665" s="295" t="s">
        <v>2</v>
      </c>
    </row>
    <row r="666" spans="1:8" ht="15" customHeight="1" x14ac:dyDescent="0.25">
      <c r="A666" s="286"/>
      <c r="B666" s="317" t="s">
        <v>223</v>
      </c>
      <c r="C666" s="317"/>
      <c r="D666" s="317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VLOOKUP(E667,IN_03_26!$B$8:$E$635,4,FALSE)</f>
        <v>264237.15275943035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VLOOKUP(E668,IN_03_26!$B$8:$E$635,4,FALSE)</f>
        <v>505683.88121592323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VLOOKUP(E669,IN_03_26!$B$8:$E$635,4,FALSE)</f>
        <v>2920540.8415473551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VLOOKUP(E670,IN_03_26!$B$8:$E$635,4,FALSE)</f>
        <v>3685035.3559524002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VLOOKUP(E671,IN_03_26!$B$8:$E$635,4,FALSE)</f>
        <v>4638.8023043375551</v>
      </c>
      <c r="G671" s="293"/>
      <c r="H671" s="295" t="s">
        <v>3</v>
      </c>
    </row>
    <row r="672" spans="1:8" ht="15" customHeight="1" x14ac:dyDescent="0.25">
      <c r="A672" s="286"/>
      <c r="B672" s="317" t="s">
        <v>217</v>
      </c>
      <c r="C672" s="317"/>
      <c r="D672" s="317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VLOOKUP(E673,IN_03_26!$B$8:$E$635,4,FALSE)</f>
        <v>129022.61880698093</v>
      </c>
      <c r="G673" s="293"/>
      <c r="H673" s="295" t="s">
        <v>2</v>
      </c>
    </row>
    <row r="674" spans="1:8" ht="15" customHeight="1" x14ac:dyDescent="0.25">
      <c r="A674" s="286"/>
      <c r="B674" s="317" t="s">
        <v>215</v>
      </c>
      <c r="C674" s="317"/>
      <c r="D674" s="317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VLOOKUP(E675,IN_03_26!$B$8:$E$635,4,FALSE)</f>
        <v>78669.489041476743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VLOOKUP(E676,IN_03_26!$B$8:$E$635,4,FALSE)</f>
        <v>10078.480964239756</v>
      </c>
      <c r="G676" s="293"/>
      <c r="H676" s="295" t="s">
        <v>2</v>
      </c>
    </row>
    <row r="677" spans="1:8" ht="15" customHeight="1" x14ac:dyDescent="0.25">
      <c r="A677" s="286"/>
      <c r="B677" s="317" t="s">
        <v>212</v>
      </c>
      <c r="C677" s="317"/>
      <c r="D677" s="317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VLOOKUP(E678,IN_03_26!$B$8:$E$635,4,FALSE)</f>
        <v>186054.86085271693</v>
      </c>
      <c r="G678" s="293"/>
      <c r="H678" s="295" t="s">
        <v>2</v>
      </c>
    </row>
    <row r="679" spans="1:8" ht="18" customHeight="1" x14ac:dyDescent="0.25">
      <c r="A679" s="318" t="s">
        <v>210</v>
      </c>
      <c r="B679" s="318"/>
      <c r="C679" s="318"/>
      <c r="D679" s="318"/>
      <c r="E679" s="317"/>
      <c r="F679" s="317"/>
      <c r="G679" s="317"/>
      <c r="H679" s="317"/>
    </row>
    <row r="680" spans="1:8" ht="26.25" customHeight="1" x14ac:dyDescent="0.25">
      <c r="A680" s="286"/>
      <c r="B680" s="317" t="s">
        <v>209</v>
      </c>
      <c r="C680" s="317"/>
      <c r="D680" s="317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VLOOKUP(E681,IN_03_26!$B$8:$E$635,4,FALSE)</f>
        <v>5067.1578094908054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VLOOKUP(E682,IN_03_26!$B$8:$E$635,4,FALSE)</f>
        <v>5399.6899680232418</v>
      </c>
      <c r="G682" s="293"/>
      <c r="H682" s="295" t="s">
        <v>3</v>
      </c>
    </row>
    <row r="683" spans="1:8" ht="26.25" customHeight="1" x14ac:dyDescent="0.25">
      <c r="A683" s="286"/>
      <c r="B683" s="317" t="s">
        <v>206</v>
      </c>
      <c r="C683" s="317"/>
      <c r="D683" s="317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VLOOKUP(E684,IN_03_26!$B$8:$E$635,4,FALSE)</f>
        <v>6712.2503295203578</v>
      </c>
      <c r="G684" s="293"/>
      <c r="H684" s="295" t="s">
        <v>3</v>
      </c>
    </row>
    <row r="685" spans="1:8" ht="26.25" customHeight="1" x14ac:dyDescent="0.25">
      <c r="A685" s="286"/>
      <c r="B685" s="317" t="s">
        <v>204</v>
      </c>
      <c r="C685" s="317"/>
      <c r="D685" s="317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VLOOKUP(E686,IN_03_26!$B$8:$E$635,4,FALSE)</f>
        <v>8851.9750009586369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VLOOKUP(E687,IN_03_26!$B$8:$E$635,4,FALSE)</f>
        <v>16579.938762158927</v>
      </c>
      <c r="G687" s="293"/>
      <c r="H687" s="295" t="s">
        <v>3</v>
      </c>
    </row>
    <row r="688" spans="1:8" ht="18" customHeight="1" x14ac:dyDescent="0.25">
      <c r="A688" s="318" t="s">
        <v>201</v>
      </c>
      <c r="B688" s="318"/>
      <c r="C688" s="318"/>
      <c r="D688" s="318"/>
      <c r="E688" s="317"/>
      <c r="F688" s="317"/>
      <c r="G688" s="317"/>
      <c r="H688" s="317"/>
    </row>
    <row r="689" spans="1:8" ht="15" customHeight="1" x14ac:dyDescent="0.25">
      <c r="A689" s="286"/>
      <c r="B689" s="317" t="s">
        <v>200</v>
      </c>
      <c r="C689" s="317"/>
      <c r="D689" s="317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VLOOKUP(E690,IN_03_26!$B$8:$E$635,4,FALSE)</f>
        <v>1101.8027123513345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VLOOKUP(E691,IN_03_26!$B$8:$E$635,4,FALSE)</f>
        <v>2845.5736547234815</v>
      </c>
      <c r="G691" s="293"/>
      <c r="H691" s="295" t="s">
        <v>2</v>
      </c>
    </row>
    <row r="692" spans="1:8" ht="26.25" customHeight="1" x14ac:dyDescent="0.25">
      <c r="A692" s="286"/>
      <c r="B692" s="317" t="s">
        <v>197</v>
      </c>
      <c r="C692" s="317"/>
      <c r="D692" s="317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VLOOKUP(E693,IN_03_26!$B$8:$E$635,4,FALSE)</f>
        <v>5042.1832173734665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VLOOKUP(E694,IN_03_26!$B$8:$E$635,4,FALSE)</f>
        <v>4095.9200901135728</v>
      </c>
      <c r="G694" s="293"/>
      <c r="H694" s="295" t="s">
        <v>4</v>
      </c>
    </row>
    <row r="695" spans="1:8" ht="18" customHeight="1" x14ac:dyDescent="0.25">
      <c r="A695" s="318" t="s">
        <v>194</v>
      </c>
      <c r="B695" s="318"/>
      <c r="C695" s="318"/>
      <c r="D695" s="318"/>
      <c r="E695" s="317"/>
      <c r="F695" s="317"/>
      <c r="G695" s="317"/>
      <c r="H695" s="317"/>
    </row>
    <row r="696" spans="1:8" ht="15" customHeight="1" x14ac:dyDescent="0.25">
      <c r="A696" s="286"/>
      <c r="B696" s="317" t="s">
        <v>193</v>
      </c>
      <c r="C696" s="317"/>
      <c r="D696" s="317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VLOOKUP(E697,IN_03_26!$B$8:$E$635,4,FALSE)</f>
        <v>59269.674971246248</v>
      </c>
      <c r="G697" s="293"/>
      <c r="H697" s="295" t="s">
        <v>3</v>
      </c>
    </row>
    <row r="698" spans="1:8" ht="15" customHeight="1" x14ac:dyDescent="0.25">
      <c r="A698" s="286"/>
      <c r="B698" s="317" t="s">
        <v>191</v>
      </c>
      <c r="C698" s="317"/>
      <c r="D698" s="317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VLOOKUP(E699,IN_03_26!$B$8:$E$635,4,FALSE)</f>
        <v>19941.361161456407</v>
      </c>
      <c r="G699" s="293"/>
      <c r="H699" s="295" t="s">
        <v>3</v>
      </c>
    </row>
    <row r="700" spans="1:8" ht="15" customHeight="1" x14ac:dyDescent="0.25">
      <c r="A700" s="286"/>
      <c r="B700" s="317" t="s">
        <v>189</v>
      </c>
      <c r="C700" s="317"/>
      <c r="D700" s="317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VLOOKUP(E701,IN_03_26!$B$8:$E$635,4,FALSE)</f>
        <v>36403.997350701473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VLOOKUP(E702,IN_03_26!$B$8:$E$635,4,FALSE)</f>
        <v>30561.885129233378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VLOOKUP(E703,IN_03_26!$B$8:$E$635,4,FALSE)</f>
        <v>63057.951930599884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VLOOKUP(E704,IN_03_26!$B$8:$E$635,4,FALSE)</f>
        <v>63541.510542824988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VLOOKUP(E705,IN_03_26!$B$8:$E$635,4,FALSE)</f>
        <v>161874.77629122048</v>
      </c>
      <c r="G705" s="293"/>
      <c r="H705" s="295" t="s">
        <v>3</v>
      </c>
    </row>
    <row r="706" spans="1:8" ht="21" customHeight="1" x14ac:dyDescent="0.25">
      <c r="A706" s="319" t="s">
        <v>183</v>
      </c>
      <c r="B706" s="319"/>
      <c r="C706" s="319"/>
      <c r="D706" s="319"/>
      <c r="E706" s="319"/>
      <c r="F706" s="319"/>
      <c r="G706" s="319"/>
      <c r="H706" s="319"/>
    </row>
    <row r="707" spans="1:8" ht="26.25" customHeight="1" x14ac:dyDescent="0.25">
      <c r="A707" s="318" t="s">
        <v>182</v>
      </c>
      <c r="B707" s="318"/>
      <c r="C707" s="318"/>
      <c r="D707" s="318"/>
      <c r="E707" s="317"/>
      <c r="F707" s="317"/>
      <c r="G707" s="317"/>
      <c r="H707" s="317"/>
    </row>
    <row r="708" spans="1:8" ht="15" customHeight="1" x14ac:dyDescent="0.25">
      <c r="A708" s="286"/>
      <c r="B708" s="317" t="s">
        <v>181</v>
      </c>
      <c r="C708" s="317"/>
      <c r="D708" s="317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VLOOKUP(E709,IN_03_26!$B$8:$E$635,4,FALSE)</f>
        <v>10162.759745454545</v>
      </c>
      <c r="G709" s="293"/>
      <c r="H709" s="295" t="s">
        <v>52</v>
      </c>
    </row>
    <row r="710" spans="1:8" ht="15" customHeight="1" x14ac:dyDescent="0.25">
      <c r="A710" s="286"/>
      <c r="B710" s="317" t="s">
        <v>179</v>
      </c>
      <c r="C710" s="317"/>
      <c r="D710" s="317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VLOOKUP(E711,IN_03_26!$B$8:$E$635,4,FALSE)</f>
        <v>8614.2461818181782</v>
      </c>
      <c r="G711" s="293"/>
      <c r="H711" s="295" t="s">
        <v>52</v>
      </c>
    </row>
    <row r="712" spans="1:8" ht="15" customHeight="1" x14ac:dyDescent="0.25">
      <c r="A712" s="286"/>
      <c r="B712" s="317" t="s">
        <v>176</v>
      </c>
      <c r="C712" s="317"/>
      <c r="D712" s="317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VLOOKUP(E713,IN_03_26!$B$8:$E$635,4,FALSE)</f>
        <v>11761.045654545453</v>
      </c>
      <c r="G713" s="293"/>
      <c r="H713" s="295" t="s">
        <v>52</v>
      </c>
    </row>
    <row r="714" spans="1:8" ht="30" customHeight="1" x14ac:dyDescent="0.25">
      <c r="A714" s="286"/>
      <c r="B714" s="317" t="s">
        <v>173</v>
      </c>
      <c r="C714" s="317"/>
      <c r="D714" s="317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VLOOKUP(E715,IN_03_26!$B$8:$E$635,4,FALSE)</f>
        <v>9301.5141163636363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VLOOKUP(E716,IN_03_26!$B$8:$E$635,4,FALSE)</f>
        <v>10725.039730909089</v>
      </c>
      <c r="G716" s="293"/>
      <c r="H716" s="295" t="s">
        <v>52</v>
      </c>
    </row>
    <row r="717" spans="1:8" ht="15" customHeight="1" x14ac:dyDescent="0.25">
      <c r="A717" s="286"/>
      <c r="B717" s="317" t="s">
        <v>170</v>
      </c>
      <c r="C717" s="317"/>
      <c r="D717" s="317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VLOOKUP(E718,IN_03_26!$B$8:$E$635,4,FALSE)</f>
        <v>9342.6436181818335</v>
      </c>
      <c r="G718" s="293"/>
      <c r="H718" s="295" t="s">
        <v>52</v>
      </c>
    </row>
    <row r="719" spans="1:8" ht="15" customHeight="1" x14ac:dyDescent="0.25">
      <c r="A719" s="286"/>
      <c r="B719" s="317" t="s">
        <v>168</v>
      </c>
      <c r="C719" s="317"/>
      <c r="D719" s="317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VLOOKUP(E720,IN_03_26!$B$8:$E$635,4,FALSE)</f>
        <v>10112.987399999995</v>
      </c>
      <c r="G720" s="293"/>
      <c r="H720" s="295" t="s">
        <v>52</v>
      </c>
    </row>
    <row r="721" spans="1:8" ht="15" customHeight="1" x14ac:dyDescent="0.25">
      <c r="A721" s="286"/>
      <c r="B721" s="317" t="s">
        <v>166</v>
      </c>
      <c r="C721" s="317"/>
      <c r="D721" s="317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VLOOKUP(E722,IN_03_26!$B$8:$E$635,4,FALSE)</f>
        <v>11761.045654545454</v>
      </c>
      <c r="G722" s="293"/>
      <c r="H722" s="295" t="s">
        <v>52</v>
      </c>
    </row>
    <row r="723" spans="1:8" ht="21" customHeight="1" x14ac:dyDescent="0.25">
      <c r="A723" s="319" t="s">
        <v>164</v>
      </c>
      <c r="B723" s="319"/>
      <c r="C723" s="319"/>
      <c r="D723" s="319"/>
      <c r="E723" s="319"/>
      <c r="F723" s="319"/>
      <c r="G723" s="319"/>
      <c r="H723" s="319"/>
    </row>
    <row r="724" spans="1:8" ht="18" customHeight="1" x14ac:dyDescent="0.25">
      <c r="A724" s="318" t="s">
        <v>163</v>
      </c>
      <c r="B724" s="318"/>
      <c r="C724" s="318"/>
      <c r="D724" s="318"/>
      <c r="E724" s="317"/>
      <c r="F724" s="317"/>
      <c r="G724" s="317"/>
      <c r="H724" s="317"/>
    </row>
    <row r="725" spans="1:8" ht="26.25" customHeight="1" x14ac:dyDescent="0.25">
      <c r="A725" s="286"/>
      <c r="B725" s="317" t="s">
        <v>162</v>
      </c>
      <c r="C725" s="317"/>
      <c r="D725" s="317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VLOOKUP(E726,IN_03_26!$B$8:$E$635,4,FALSE)</f>
        <v>565234050.89642441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VLOOKUP(E727,IN_03_26!$B$8:$E$635,4,FALSE)</f>
        <v>619805298.76597321</v>
      </c>
      <c r="G727" s="293"/>
      <c r="H727" s="295" t="s">
        <v>2</v>
      </c>
    </row>
    <row r="728" spans="1:8" ht="15" customHeight="1" x14ac:dyDescent="0.25">
      <c r="A728" s="286"/>
      <c r="B728" s="317" t="s">
        <v>2016</v>
      </c>
      <c r="C728" s="317"/>
      <c r="D728" s="317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VLOOKUP(E729,IN_03_26!$B$8:$E$635,4,FALSE)</f>
        <v>11552633.773237882</v>
      </c>
      <c r="G729" s="293"/>
      <c r="H729" s="295" t="s">
        <v>2</v>
      </c>
    </row>
    <row r="730" spans="1:8" ht="30" customHeight="1" x14ac:dyDescent="0.25">
      <c r="A730" s="286"/>
      <c r="B730" s="317" t="s">
        <v>158</v>
      </c>
      <c r="C730" s="317"/>
      <c r="D730" s="317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VLOOKUP(E731,IN_03_26!$B$8:$E$635,4,FALSE)</f>
        <v>78604307.340164781</v>
      </c>
      <c r="G731" s="293"/>
      <c r="H731" s="295" t="s">
        <v>2</v>
      </c>
    </row>
    <row r="732" spans="1:8" ht="15" customHeight="1" x14ac:dyDescent="0.25">
      <c r="A732" s="286"/>
      <c r="B732" s="317" t="s">
        <v>2017</v>
      </c>
      <c r="C732" s="317"/>
      <c r="D732" s="317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VLOOKUP(E733,IN_03_26!$B$8:$E$635,4,FALSE)</f>
        <v>1349559.2511442746</v>
      </c>
      <c r="G733" s="293"/>
      <c r="H733" s="295" t="s">
        <v>2</v>
      </c>
    </row>
    <row r="734" spans="1:8" ht="15" customHeight="1" x14ac:dyDescent="0.25">
      <c r="A734" s="286"/>
      <c r="B734" s="317" t="s">
        <v>2018</v>
      </c>
      <c r="C734" s="317"/>
      <c r="D734" s="317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VLOOKUP(E735,IN_03_26!$B$8:$E$635,4,FALSE)</f>
        <v>236597251.75758246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VLOOKUP(E736,IN_03_26!$B$8:$E$635,4,FALSE)</f>
        <v>423399633.25989574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VLOOKUP(E737,IN_03_26!$B$8:$E$635,4,FALSE)</f>
        <v>130489.21417679384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VLOOKUP(E738,IN_03_26!$B$8:$E$635,4,FALSE)</f>
        <v>738260835.05387461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VLOOKUP(E739,IN_03_26!$B$8:$E$635,4,FALSE)</f>
        <v>855244471.14830077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VLOOKUP(E740,IN_03_26!$B$8:$E$635,4,FALSE)</f>
        <v>77488565.638052493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VLOOKUP(E741,IN_03_26!$B$8:$E$635,4,FALSE)</f>
        <v>407894199.81462193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VLOOKUP(E742,IN_03_26!$B$8:$E$635,4,FALSE)</f>
        <v>449858919.85086995</v>
      </c>
      <c r="G742" s="293"/>
      <c r="H742" s="295" t="s">
        <v>2</v>
      </c>
    </row>
    <row r="743" spans="1:9" ht="15" customHeight="1" x14ac:dyDescent="0.25">
      <c r="A743" s="286"/>
      <c r="B743" s="317" t="s">
        <v>147</v>
      </c>
      <c r="C743" s="317"/>
      <c r="D743" s="317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VLOOKUP(E744,IN_03_26!$B$8:$E$635,4,FALSE)</f>
        <v>74828775.356101796</v>
      </c>
      <c r="G744" s="293"/>
      <c r="H744" s="295" t="s">
        <v>2</v>
      </c>
    </row>
    <row r="745" spans="1:9" ht="15" customHeight="1" x14ac:dyDescent="0.25">
      <c r="A745" s="286"/>
      <c r="B745" s="317" t="s">
        <v>145</v>
      </c>
      <c r="C745" s="317"/>
      <c r="D745" s="317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VLOOKUP(E746,IN_03_26!$B$8:$E$635,4,FALSE)</f>
        <v>738760.89353054331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VLOOKUP(E747,IN_03_26!$B$8:$E$635,4,FALSE)</f>
        <v>56834.422918380784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VLOOKUP(E748,IN_03_26!$B$8:$E$635,4,FALSE)</f>
        <v>75991.17532621845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VLOOKUP(E749,IN_03_26!$B$8:$E$635,4,FALSE)</f>
        <v>8556.5116901213387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VLOOKUP(E750,IN_03_26!$B$8:$E$635,4,FALSE)</f>
        <v>19368.167717804947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VLOOKUP(E751,IN_03_26!$B$8:$E$635,4,FALSE)</f>
        <v>3610.5905107372519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VLOOKUP(E752,IN_03_26!$B$8:$E$635,4,FALSE)</f>
        <v>8438.065827358223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VLOOKUP(E753,IN_03_26!$B$8:$E$635,4,FALSE)</f>
        <v>194.22312772697597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VLOOKUP(E754,IN_03_26!$B$8:$E$635,4,FALSE)</f>
        <v>262772.12486993289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VLOOKUP(E755,IN_03_26!$B$8:$E$635,4,FALSE)</f>
        <v>296428.12972220173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VLOOKUP(E756,IN_03_26!$B$8:$E$635,4,FALSE)</f>
        <v>467014.98358193965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VLOOKUP(E757,IN_03_26!$B$8:$E$635,4,FALSE)</f>
        <v>25152.27042635305</v>
      </c>
      <c r="G757" s="293"/>
      <c r="H757" s="295" t="s">
        <v>2</v>
      </c>
    </row>
    <row r="758" spans="1:8" ht="15" customHeight="1" x14ac:dyDescent="0.25">
      <c r="A758" s="286"/>
      <c r="B758" s="317" t="s">
        <v>132</v>
      </c>
      <c r="C758" s="317"/>
      <c r="D758" s="317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VLOOKUP(E759,IN_03_26!$B$8:$E$635,4,FALSE)</f>
        <v>1051662.7792548847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VLOOKUP(E760,IN_03_26!$B$8:$E$635,4,FALSE)</f>
        <v>1132397.6673275302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VLOOKUP(E761,IN_03_26!$B$8:$E$635,4,FALSE)</f>
        <v>1138408.4482005495</v>
      </c>
      <c r="G761" s="293"/>
      <c r="H761" s="295" t="s">
        <v>2</v>
      </c>
    </row>
    <row r="762" spans="1:8" ht="15" customHeight="1" x14ac:dyDescent="0.25">
      <c r="A762" s="286"/>
      <c r="B762" s="317" t="s">
        <v>128</v>
      </c>
      <c r="C762" s="317"/>
      <c r="D762" s="317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VLOOKUP(E763,IN_03_26!$B$8:$E$635,4,FALSE)</f>
        <v>67488895.936716884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VLOOKUP(E764,IN_03_26!$B$8:$E$635,4,FALSE)</f>
        <v>20320949.231714081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VLOOKUP(E765,IN_03_26!$B$8:$E$635,4,FALSE)</f>
        <v>19527590.363991387</v>
      </c>
      <c r="G765" s="293"/>
      <c r="H765" s="295" t="s">
        <v>2</v>
      </c>
    </row>
    <row r="766" spans="1:8" ht="15" customHeight="1" x14ac:dyDescent="0.25">
      <c r="A766" s="286"/>
      <c r="B766" s="317" t="s">
        <v>124</v>
      </c>
      <c r="C766" s="317"/>
      <c r="D766" s="317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VLOOKUP(E767,IN_03_26!$B$8:$E$635,4,FALSE)</f>
        <v>2070.0197585606297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VLOOKUP(E768,IN_03_26!$B$8:$E$635,4,FALSE)</f>
        <v>1738.3475611236304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VLOOKUP(E769,IN_03_26!$B$8:$E$635,4,FALSE)</f>
        <v>3194.6858128229014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VLOOKUP(E770,IN_03_26!$B$8:$E$635,4,FALSE)</f>
        <v>2048.6353750250023</v>
      </c>
      <c r="G770" s="293"/>
      <c r="H770" s="295" t="s">
        <v>117</v>
      </c>
    </row>
    <row r="771" spans="1:8" ht="15" customHeight="1" x14ac:dyDescent="0.25">
      <c r="A771" s="286"/>
      <c r="B771" s="317" t="s">
        <v>116</v>
      </c>
      <c r="C771" s="317"/>
      <c r="D771" s="317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VLOOKUP(E772,IN_03_26!$B$8:$E$635,4,FALSE)</f>
        <v>112007454.31448537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VLOOKUP(E773,IN_03_26!$B$8:$E$635,4,FALSE)</f>
        <v>100871.08856870422</v>
      </c>
      <c r="G773" s="293"/>
      <c r="H773" s="295" t="s">
        <v>52</v>
      </c>
    </row>
    <row r="774" spans="1:8" ht="15" customHeight="1" x14ac:dyDescent="0.25">
      <c r="A774" s="286"/>
      <c r="B774" s="317" t="s">
        <v>112</v>
      </c>
      <c r="C774" s="317"/>
      <c r="D774" s="317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VLOOKUP(E775,IN_03_26!$B$8:$E$635,4,FALSE)</f>
        <v>135312510.42577776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VLOOKUP(E776,IN_03_26!$B$8:$E$635,4,FALSE)</f>
        <v>194577267.55362573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VLOOKUP(E777,IN_03_26!$B$8:$E$635,4,FALSE)</f>
        <v>139687552.85584804</v>
      </c>
      <c r="G777" s="293"/>
      <c r="H777" s="295" t="s">
        <v>2</v>
      </c>
    </row>
    <row r="778" spans="1:8" ht="15" customHeight="1" x14ac:dyDescent="0.25">
      <c r="A778" s="286"/>
      <c r="B778" s="317" t="s">
        <v>108</v>
      </c>
      <c r="C778" s="317"/>
      <c r="D778" s="317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VLOOKUP(E779,IN_03_26!$B$8:$E$635,4,FALSE)</f>
        <v>1811567.1875797678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VLOOKUP(E780,IN_03_26!$B$8:$E$635,4,FALSE)</f>
        <v>224474.27717688834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VLOOKUP(E781,IN_03_26!$B$8:$E$635,4,FALSE)</f>
        <v>77836.936543343792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VLOOKUP(E782,IN_03_26!$B$8:$E$635,4,FALSE)</f>
        <v>6601112.6316631846</v>
      </c>
      <c r="G782" s="293"/>
      <c r="H782" s="295" t="s">
        <v>2</v>
      </c>
    </row>
    <row r="783" spans="1:8" ht="26.25" customHeight="1" x14ac:dyDescent="0.25">
      <c r="A783" s="286"/>
      <c r="B783" s="317" t="s">
        <v>103</v>
      </c>
      <c r="C783" s="317"/>
      <c r="D783" s="317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VLOOKUP(E784,IN_03_26!$B$8:$E$635,4,FALSE)</f>
        <v>257224.39142715654</v>
      </c>
      <c r="G784" s="293"/>
      <c r="H784" s="295" t="s">
        <v>2</v>
      </c>
    </row>
    <row r="785" spans="1:9" ht="15" customHeight="1" x14ac:dyDescent="0.25">
      <c r="A785" s="286"/>
      <c r="B785" s="317" t="s">
        <v>2019</v>
      </c>
      <c r="C785" s="317"/>
      <c r="D785" s="317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VLOOKUP(E786,IN_03_26!$B$8:$E$635,4,FALSE)</f>
        <v>210716.04457050413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7" t="s">
        <v>100</v>
      </c>
      <c r="C787" s="317"/>
      <c r="D787" s="317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VLOOKUP(E788,IN_03_26!$B$8:$E$635,4,FALSE)</f>
        <v>47254716.796621107</v>
      </c>
      <c r="G788" s="293"/>
      <c r="H788" s="295" t="s">
        <v>2</v>
      </c>
    </row>
    <row r="789" spans="1:9" ht="15" customHeight="1" x14ac:dyDescent="0.25">
      <c r="A789" s="286"/>
      <c r="B789" s="317" t="s">
        <v>98</v>
      </c>
      <c r="C789" s="317"/>
      <c r="D789" s="317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VLOOKUP(E790,IN_03_26!$B$8:$E$635,4,FALSE)</f>
        <v>1099697526.8378658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VLOOKUP(E791,IN_03_26!$B$8:$E$635,4,FALSE)</f>
        <v>232254.68438304451</v>
      </c>
      <c r="G791" s="293"/>
      <c r="H791" s="295" t="s">
        <v>52</v>
      </c>
    </row>
    <row r="792" spans="1:9" ht="26.25" customHeight="1" x14ac:dyDescent="0.25">
      <c r="A792" s="286"/>
      <c r="B792" s="317" t="s">
        <v>94</v>
      </c>
      <c r="C792" s="317"/>
      <c r="D792" s="317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VLOOKUP(E793,IN_03_26!$B$8:$E$635,4,FALSE)</f>
        <v>24158806.709149808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VLOOKUP(E794,IN_03_26!$B$8:$E$635,4,FALSE)</f>
        <v>79106388.466603681</v>
      </c>
      <c r="G794" s="293"/>
      <c r="H794" s="295" t="s">
        <v>2</v>
      </c>
    </row>
    <row r="795" spans="1:9" ht="26.25" customHeight="1" x14ac:dyDescent="0.25">
      <c r="A795" s="286"/>
      <c r="B795" s="317" t="s">
        <v>91</v>
      </c>
      <c r="C795" s="317"/>
      <c r="D795" s="317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VLOOKUP(E796,IN_03_26!$B$8:$E$635,4,FALSE)</f>
        <v>1261240203.5149107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VLOOKUP(E797,IN_03_26!$B$8:$E$635,4,FALSE)</f>
        <v>227945.59569548388</v>
      </c>
      <c r="G797" s="293"/>
      <c r="H797" s="295" t="s">
        <v>52</v>
      </c>
    </row>
    <row r="798" spans="1:9" ht="15" customHeight="1" x14ac:dyDescent="0.25">
      <c r="A798" s="286"/>
      <c r="B798" s="317" t="s">
        <v>87</v>
      </c>
      <c r="C798" s="317"/>
      <c r="D798" s="317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VLOOKUP(E799,IN_03_26!$B$8:$E$635,4,FALSE)</f>
        <v>7873736.5653931433</v>
      </c>
      <c r="G799" s="293"/>
      <c r="H799" s="295" t="s">
        <v>2</v>
      </c>
    </row>
    <row r="800" spans="1:9" ht="15" customHeight="1" x14ac:dyDescent="0.25">
      <c r="A800" s="286"/>
      <c r="B800" s="317" t="s">
        <v>86</v>
      </c>
      <c r="C800" s="317"/>
      <c r="D800" s="317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VLOOKUP(E801,IN_03_26!$B$8:$E$635,4,FALSE)</f>
        <v>289318129.45448589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 t="e">
        <f>VLOOKUP(E802,IN_03_26!$B$8:$E$635,4,FALSE)</f>
        <v>#VALUE!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VLOOKUP(E803,IN_03_26!$B$8:$E$635,4,FALSE)</f>
        <v>2220935059.9486966</v>
      </c>
      <c r="G803" s="293"/>
      <c r="H803" s="295" t="s">
        <v>2</v>
      </c>
    </row>
    <row r="804" spans="1:9" ht="15" customHeight="1" x14ac:dyDescent="0.25">
      <c r="A804" s="286"/>
      <c r="B804" s="317" t="s">
        <v>82</v>
      </c>
      <c r="C804" s="317"/>
      <c r="D804" s="317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VLOOKUP(E805,IN_03_26!$B$8:$E$635,4,FALSE)</f>
        <v>32666903.346865091</v>
      </c>
      <c r="G805" s="293"/>
      <c r="H805" s="295" t="s">
        <v>2</v>
      </c>
    </row>
    <row r="806" spans="1:9" ht="15" customHeight="1" x14ac:dyDescent="0.25">
      <c r="A806" s="286"/>
      <c r="B806" s="317" t="s">
        <v>80</v>
      </c>
      <c r="C806" s="317"/>
      <c r="D806" s="317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VLOOKUP(E807,IN_03_26!$B$8:$E$635,4,FALSE)</f>
        <v>25273383.902383592</v>
      </c>
      <c r="G807" s="293"/>
      <c r="H807" s="295" t="s">
        <v>2</v>
      </c>
    </row>
    <row r="808" spans="1:9" ht="15" customHeight="1" x14ac:dyDescent="0.25">
      <c r="A808" s="286"/>
      <c r="B808" s="317" t="s">
        <v>78</v>
      </c>
      <c r="C808" s="317"/>
      <c r="D808" s="317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VLOOKUP(E809,IN_03_26!$B$8:$E$635,4,FALSE)</f>
        <v>829452947.80524492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VLOOKUP(E810,IN_03_26!$B$8:$E$635,4,FALSE)</f>
        <v>160501.93101043472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VLOOKUP(E811,IN_03_26!$B$8:$E$635,4,FALSE)</f>
        <v>758603279.51832998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VLOOKUP(E812,IN_03_26!$B$8:$E$635,4,FALSE)</f>
        <v>141324.89154624951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VLOOKUP(E813,IN_03_26!$B$8:$E$635,4,FALSE)</f>
        <v>1276008758.305038</v>
      </c>
      <c r="G813" s="293"/>
      <c r="H813" s="295" t="s">
        <v>2</v>
      </c>
    </row>
    <row r="814" spans="1:9" ht="15" customHeight="1" x14ac:dyDescent="0.25">
      <c r="A814" s="286"/>
      <c r="B814" s="317" t="s">
        <v>71</v>
      </c>
      <c r="C814" s="317"/>
      <c r="D814" s="317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VLOOKUP(E815,IN_03_26!$B$8:$E$635,4,FALSE)</f>
        <v>408647149.05479687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VLOOKUP(E816,IN_03_26!$B$8:$E$635,4,FALSE)</f>
        <v>91751.543124210366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VLOOKUP(E817,IN_03_26!$B$8:$E$635,4,FALSE)</f>
        <v>963235873.2374965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VLOOKUP(E818,IN_03_26!$B$8:$E$635,4,FALSE)</f>
        <v>182145.1661758158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VLOOKUP(E819,IN_03_26!$B$8:$E$635,4,FALSE)</f>
        <v>48071090.673328951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VLOOKUP(E820,IN_03_26!$B$8:$E$635,4,FALSE)</f>
        <v>31227187.969422009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VLOOKUP(E821,IN_03_26!$B$8:$E$635,4,FALSE)</f>
        <v>48139467.917020805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VLOOKUP(E822,IN_03_26!$B$8:$E$635,4,FALSE)</f>
        <v>4106239.2443102715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VLOOKUP(E823,IN_03_26!$B$8:$E$635,4,FALSE)</f>
        <v>8765079.8106197715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VLOOKUP(E824,IN_03_26!$B$8:$E$635,4,FALSE)</f>
        <v>667447489.86050189</v>
      </c>
      <c r="G824" s="293"/>
      <c r="H824" s="295" t="s">
        <v>2</v>
      </c>
    </row>
    <row r="825" spans="1:8" ht="15" customHeight="1" x14ac:dyDescent="0.25">
      <c r="A825" s="286"/>
      <c r="B825" s="317" t="s">
        <v>58</v>
      </c>
      <c r="C825" s="317"/>
      <c r="D825" s="317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VLOOKUP(E826,IN_03_26!$B$8:$E$635,4,FALSE)</f>
        <v>40487592.896695703</v>
      </c>
      <c r="G826" s="293"/>
      <c r="H826" s="295" t="s">
        <v>2</v>
      </c>
    </row>
    <row r="827" spans="1:8" ht="15" customHeight="1" x14ac:dyDescent="0.25">
      <c r="A827" s="286"/>
      <c r="B827" s="317" t="s">
        <v>57</v>
      </c>
      <c r="C827" s="317"/>
      <c r="D827" s="317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VLOOKUP(E828,IN_03_26!$B$8:$E$635,4,FALSE)</f>
        <v>1254059647.675858</v>
      </c>
      <c r="G828" s="293"/>
      <c r="H828" s="295" t="s">
        <v>2</v>
      </c>
    </row>
    <row r="829" spans="1:8" ht="15" customHeight="1" x14ac:dyDescent="0.25">
      <c r="A829" s="286"/>
      <c r="B829" s="317" t="s">
        <v>56</v>
      </c>
      <c r="C829" s="317"/>
      <c r="D829" s="317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VLOOKUP(E830,IN_03_26!$B$8:$E$635,4,FALSE)</f>
        <v>1116781323.4120846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VLOOKUP(E831,IN_03_26!$B$8:$E$635,4,FALSE)</f>
        <v>2339286883.3084016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VLOOKUP(E832,IN_03_26!$B$8:$E$635,4,FALSE)</f>
        <v>233876.33178325903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VLOOKUP(E833,IN_03_26!$B$8:$E$635,4,FALSE)</f>
        <v>1171981749.6694517</v>
      </c>
      <c r="G833" s="293"/>
      <c r="H833" s="295" t="s">
        <v>2</v>
      </c>
    </row>
    <row r="834" spans="1:8" ht="26.25" customHeight="1" x14ac:dyDescent="0.25">
      <c r="A834" s="286"/>
      <c r="B834" s="317" t="s">
        <v>50</v>
      </c>
      <c r="C834" s="317"/>
      <c r="D834" s="317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VLOOKUP(E835,IN_03_26!$B$8:$E$635,4,FALSE)</f>
        <v>517244646.82294422</v>
      </c>
      <c r="G835" s="293"/>
      <c r="H835" s="295" t="s">
        <v>2</v>
      </c>
    </row>
    <row r="836" spans="1:8" ht="26.25" customHeight="1" x14ac:dyDescent="0.25">
      <c r="A836" s="319" t="s">
        <v>48</v>
      </c>
      <c r="B836" s="319"/>
      <c r="C836" s="319"/>
      <c r="D836" s="319"/>
      <c r="E836" s="319"/>
      <c r="F836" s="319"/>
      <c r="G836" s="319"/>
      <c r="H836" s="319"/>
    </row>
    <row r="837" spans="1:8" ht="18" customHeight="1" x14ac:dyDescent="0.25">
      <c r="A837" s="318" t="s">
        <v>47</v>
      </c>
      <c r="B837" s="318"/>
      <c r="C837" s="318"/>
      <c r="D837" s="318"/>
      <c r="E837" s="317"/>
      <c r="F837" s="317"/>
      <c r="G837" s="317"/>
      <c r="H837" s="317"/>
    </row>
    <row r="838" spans="1:8" ht="15" customHeight="1" x14ac:dyDescent="0.25">
      <c r="A838" s="286"/>
      <c r="B838" s="317" t="s">
        <v>46</v>
      </c>
      <c r="C838" s="317"/>
      <c r="D838" s="317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VLOOKUP(E839,IN_03_26!$B$8:$E$635,4,FALSE)</f>
        <v>5132.8284892070278</v>
      </c>
      <c r="G839" s="293"/>
      <c r="H839" s="295" t="s">
        <v>3</v>
      </c>
    </row>
    <row r="840" spans="1:8" ht="15" customHeight="1" x14ac:dyDescent="0.25">
      <c r="A840" s="286"/>
      <c r="B840" s="317" t="s">
        <v>44</v>
      </c>
      <c r="C840" s="317"/>
      <c r="D840" s="317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VLOOKUP(E841,IN_03_26!$B$8:$E$635,4,FALSE)</f>
        <v>1416.2499999999986</v>
      </c>
      <c r="G841" s="293"/>
      <c r="H841" s="295" t="s">
        <v>42</v>
      </c>
    </row>
    <row r="842" spans="1:8" ht="26.25" customHeight="1" x14ac:dyDescent="0.25">
      <c r="A842" s="286"/>
      <c r="B842" s="317" t="s">
        <v>41</v>
      </c>
      <c r="C842" s="317"/>
      <c r="D842" s="317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VLOOKUP(E843,IN_03_26!$B$8:$E$635,4,FALSE)</f>
        <v>14314.359761194028</v>
      </c>
      <c r="G843" s="293"/>
      <c r="H843" s="295" t="s">
        <v>2</v>
      </c>
    </row>
    <row r="844" spans="1:8" ht="15" customHeight="1" x14ac:dyDescent="0.25">
      <c r="A844" s="286"/>
      <c r="B844" s="317" t="s">
        <v>39</v>
      </c>
      <c r="C844" s="317"/>
      <c r="D844" s="317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VLOOKUP(E845,IN_03_26!$B$8:$E$635,4,FALSE)</f>
        <v>696444.87226844032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VLOOKUP(E846,IN_03_26!$B$8:$E$635,4,FALSE)</f>
        <v>784703.07433933672</v>
      </c>
      <c r="G846" s="293"/>
      <c r="H846" s="295" t="s">
        <v>2</v>
      </c>
    </row>
    <row r="847" spans="1:8" ht="26.25" customHeight="1" x14ac:dyDescent="0.25">
      <c r="A847" s="286"/>
      <c r="B847" s="317" t="s">
        <v>36</v>
      </c>
      <c r="C847" s="317"/>
      <c r="D847" s="317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VLOOKUP(E848,IN_03_26!$B$8:$E$635,4,FALSE)</f>
        <v>22.825574747104511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VLOOKUP(E849,IN_03_26!$B$8:$E$635,4,FALSE)</f>
        <v>27.523715817520042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 t="e">
        <f>SUM(F6:F851)</f>
        <v>#VALUE!</v>
      </c>
      <c r="I852" s="131"/>
    </row>
    <row r="853" spans="1:9" ht="26.25" customHeight="1" x14ac:dyDescent="0.25">
      <c r="F853" s="302" t="e">
        <f>F852/IN_03_26!E637</f>
        <v>#VALUE!</v>
      </c>
      <c r="H853" s="303"/>
    </row>
    <row r="856" spans="1:9" ht="26.25" customHeight="1" x14ac:dyDescent="0.25"/>
  </sheetData>
  <mergeCells count="247"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N°033/26
&amp;11ANEXO I &amp;R&amp;"-,Cursiva"&amp;10“Gral. Martín Miguel de Güemes Héroe de la Nación Argentina”</oddHeader>
    <oddFooter xml:space="preserve">&amp;CFEBRERO 2026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J252"/>
  <sheetViews>
    <sheetView tabSelected="1" workbookViewId="0">
      <selection activeCell="I7" sqref="I7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9" t="str">
        <f>'PT ORGANISMOS'!A2</f>
        <v>Precios de MARZO 2026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customFormat="1" ht="30" customHeight="1" x14ac:dyDescent="0.25">
      <c r="A3" s="310" t="s">
        <v>2021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customFormat="1" ht="13.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4" t="s">
        <v>907</v>
      </c>
      <c r="D6" s="314"/>
      <c r="E6" s="314"/>
      <c r="F6" s="314"/>
      <c r="G6" s="314"/>
      <c r="H6" s="56" t="s">
        <v>5</v>
      </c>
      <c r="I6" s="322" t="s">
        <v>921</v>
      </c>
      <c r="J6" s="322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29206.754325381818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37020.026183127273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61762.053732654545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39629.810466663148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24873.904711069474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22608.039633717694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6092.5708112714219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2178.3111917494343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4" t="s">
        <v>907</v>
      </c>
      <c r="D18" s="314"/>
      <c r="E18" s="314"/>
      <c r="F18" s="314"/>
      <c r="G18" s="314"/>
      <c r="H18" s="63" t="s">
        <v>5</v>
      </c>
      <c r="I18" s="321" t="s">
        <v>921</v>
      </c>
      <c r="J18" s="321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12277.699260938913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684382.84037252015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855497.94810408668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864708.16482333478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4" t="s">
        <v>907</v>
      </c>
      <c r="D26" s="314"/>
      <c r="E26" s="314"/>
      <c r="F26" s="314"/>
      <c r="G26" s="314"/>
      <c r="H26" s="63" t="s">
        <v>5</v>
      </c>
      <c r="I26" s="321" t="s">
        <v>921</v>
      </c>
      <c r="J26" s="322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1451704.4968982683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1363489.4398129869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1270274.2051708384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1337858.5041008382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973110.58770098619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100216.10091325613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1045460.3714851049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1192853.2991657953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1347483.3614176989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1691256.1536513381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4" t="s">
        <v>907</v>
      </c>
      <c r="D40" s="314"/>
      <c r="E40" s="314"/>
      <c r="F40" s="314"/>
      <c r="G40" s="314"/>
      <c r="H40" s="63" t="s">
        <v>5</v>
      </c>
      <c r="I40" s="321" t="s">
        <v>921</v>
      </c>
      <c r="J40" s="321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39519.521787019265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281934.39534621697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305897.2194164762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25301.153539326555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30511.322791399572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37905.141204773725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36513.599629468496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49384.619445357559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349278.31253010069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357757.98411104653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4" t="s">
        <v>907</v>
      </c>
      <c r="D52" s="314"/>
      <c r="E52" s="314"/>
      <c r="F52" s="314"/>
      <c r="G52" s="314"/>
      <c r="H52" s="63" t="s">
        <v>5</v>
      </c>
      <c r="I52" s="321" t="s">
        <v>921</v>
      </c>
      <c r="J52" s="321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15032.89435631862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4" t="s">
        <v>907</v>
      </c>
      <c r="D57" s="314"/>
      <c r="E57" s="314"/>
      <c r="F57" s="314"/>
      <c r="G57" s="314"/>
      <c r="H57" s="63" t="s">
        <v>5</v>
      </c>
      <c r="I57" s="321" t="s">
        <v>921</v>
      </c>
      <c r="J57" s="321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27250.535028236314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14678.630333664938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15094.526331558342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37136.880308553489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4" t="s">
        <v>907</v>
      </c>
      <c r="D65" s="314"/>
      <c r="E65" s="314"/>
      <c r="F65" s="314"/>
      <c r="G65" s="314"/>
      <c r="H65" s="63" t="s">
        <v>5</v>
      </c>
      <c r="I65" s="321" t="s">
        <v>921</v>
      </c>
      <c r="J65" s="321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17102.113508703384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8009.8852611144739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54153.274782906381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35661.983257186279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20104.152548375623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36154.84473885491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23182.060212395849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32433.176442217125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65644.914229122413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4" t="s">
        <v>907</v>
      </c>
      <c r="D78" s="314"/>
      <c r="E78" s="314"/>
      <c r="F78" s="314"/>
      <c r="G78" s="314"/>
      <c r="H78" s="63" t="s">
        <v>5</v>
      </c>
      <c r="I78" s="321" t="s">
        <v>921</v>
      </c>
      <c r="J78" s="321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137887.83422454126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85128.44123148419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78263.613878224554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78303.011951286389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65793.47174131099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208728.98338067214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103774.2504519553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63793.254755502574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4" t="s">
        <v>907</v>
      </c>
      <c r="D90" s="314"/>
      <c r="E90" s="314"/>
      <c r="F90" s="314"/>
      <c r="G90" s="314"/>
      <c r="H90" s="63" t="s">
        <v>5</v>
      </c>
      <c r="I90" s="321" t="s">
        <v>921</v>
      </c>
      <c r="J90" s="321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50018.287869596577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70508.558908204926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50086.934806916615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94244.971708171521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23227.017758373517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40682.853592276857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4" t="s">
        <v>907</v>
      </c>
      <c r="D100" s="314"/>
      <c r="E100" s="314"/>
      <c r="F100" s="314"/>
      <c r="G100" s="314"/>
      <c r="H100" s="63" t="s">
        <v>5</v>
      </c>
      <c r="I100" s="321" t="s">
        <v>921</v>
      </c>
      <c r="J100" s="321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5042.0412570234057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19804.556600265194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4" t="s">
        <v>907</v>
      </c>
      <c r="D106" s="314"/>
      <c r="E106" s="314"/>
      <c r="F106" s="314"/>
      <c r="G106" s="314"/>
      <c r="H106" s="63" t="s">
        <v>5</v>
      </c>
      <c r="I106" s="321" t="s">
        <v>921</v>
      </c>
      <c r="J106" s="321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2841922.5135802161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1733034.6488880452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1095916.3100029505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25833662.01395192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11603048.383626971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4" t="s">
        <v>907</v>
      </c>
      <c r="D116" s="314"/>
      <c r="E116" s="314"/>
      <c r="F116" s="314"/>
      <c r="G116" s="314"/>
      <c r="H116" s="63" t="s">
        <v>5</v>
      </c>
      <c r="I116" s="321" t="s">
        <v>921</v>
      </c>
      <c r="J116" s="321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472708.48886314535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881537.82824528008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1354246.3171084255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3926395.9542130046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4" t="s">
        <v>907</v>
      </c>
      <c r="D123" s="314"/>
      <c r="E123" s="314"/>
      <c r="F123" s="314"/>
      <c r="G123" s="314"/>
      <c r="H123" s="63" t="s">
        <v>5</v>
      </c>
      <c r="I123" s="321" t="s">
        <v>921</v>
      </c>
      <c r="J123" s="321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2205945.2125453399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15011201.453306343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4" t="s">
        <v>907</v>
      </c>
      <c r="D128" s="314"/>
      <c r="E128" s="314"/>
      <c r="F128" s="314"/>
      <c r="G128" s="314"/>
      <c r="H128" s="63" t="s">
        <v>5</v>
      </c>
      <c r="I128" s="321" t="s">
        <v>921</v>
      </c>
      <c r="J128" s="321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1690109.8317779412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2150403.9176202575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460294.08584231616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2894143.0193354962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5546699.7225380708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4" t="s">
        <v>907</v>
      </c>
      <c r="D137" s="314"/>
      <c r="E137" s="314"/>
      <c r="F137" s="314"/>
      <c r="G137" s="314"/>
      <c r="H137" s="63" t="s">
        <v>5</v>
      </c>
      <c r="I137" s="321" t="s">
        <v>921</v>
      </c>
      <c r="J137" s="321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999402.38567883149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1211834.0382596005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2428769.702865771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15441502.274469178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1211716.0960390989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4" t="s">
        <v>907</v>
      </c>
      <c r="D144" s="314"/>
      <c r="E144" s="314"/>
      <c r="F144" s="314"/>
      <c r="G144" s="314"/>
      <c r="H144" s="63" t="s">
        <v>5</v>
      </c>
      <c r="I144" s="321" t="s">
        <v>921</v>
      </c>
      <c r="J144" s="321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2178279.5522557921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26950768.829545729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2235166.653504753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4" t="s">
        <v>907</v>
      </c>
      <c r="D151" s="314"/>
      <c r="E151" s="314"/>
      <c r="F151" s="314"/>
      <c r="G151" s="314"/>
      <c r="H151" s="63" t="s">
        <v>5</v>
      </c>
      <c r="I151" s="321" t="s">
        <v>921</v>
      </c>
      <c r="J151" s="321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10559.507172426782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2637.109476130041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2737.7420467810584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13558.921507317349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7744.7915960253649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11822.694704377827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15805.032371981113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4" t="s">
        <v>907</v>
      </c>
      <c r="D162" s="314"/>
      <c r="E162" s="314"/>
      <c r="F162" s="314"/>
      <c r="G162" s="314"/>
      <c r="H162" s="63" t="s">
        <v>5</v>
      </c>
      <c r="I162" s="321" t="s">
        <v>921</v>
      </c>
      <c r="J162" s="321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41391.493502058685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4" t="s">
        <v>907</v>
      </c>
      <c r="D167" s="314"/>
      <c r="E167" s="314"/>
      <c r="F167" s="314"/>
      <c r="G167" s="314"/>
      <c r="H167" s="63" t="s">
        <v>5</v>
      </c>
      <c r="I167" s="321" t="s">
        <v>921</v>
      </c>
      <c r="J167" s="321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6475.8964486401237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63331.93510278657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94151.419990016773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497568.02811113856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8442.9005099948972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553334.17398308241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1900.1890452152111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956180.39888147521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312375.7430326746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1039252.6600478423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787304.10225892998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4" t="s">
        <v>907</v>
      </c>
      <c r="D182" s="314"/>
      <c r="E182" s="314"/>
      <c r="F182" s="314"/>
      <c r="G182" s="314"/>
      <c r="H182" s="63" t="s">
        <v>5</v>
      </c>
      <c r="I182" s="321" t="s">
        <v>921</v>
      </c>
      <c r="J182" s="321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85802.703207089813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76508.261090235654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24553020.460139103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4" t="s">
        <v>907</v>
      </c>
      <c r="D189" s="314"/>
      <c r="E189" s="314"/>
      <c r="F189" s="314"/>
      <c r="G189" s="314"/>
      <c r="H189" s="63" t="s">
        <v>5</v>
      </c>
      <c r="I189" s="321" t="s">
        <v>921</v>
      </c>
      <c r="J189" s="321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131683.46007415355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105197.95787023817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4" t="s">
        <v>907</v>
      </c>
      <c r="D195" s="314"/>
      <c r="E195" s="314"/>
      <c r="F195" s="314"/>
      <c r="G195" s="314"/>
      <c r="H195" s="63" t="s">
        <v>5</v>
      </c>
      <c r="I195" s="321" t="s">
        <v>921</v>
      </c>
      <c r="J195" s="321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58134.997649336052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4" t="s">
        <v>907</v>
      </c>
      <c r="D201" s="314"/>
      <c r="E201" s="314"/>
      <c r="F201" s="314"/>
      <c r="G201" s="314"/>
      <c r="H201" s="63" t="s">
        <v>5</v>
      </c>
      <c r="I201" s="321" t="s">
        <v>921</v>
      </c>
      <c r="J201" s="321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54275018.649065308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4" t="s">
        <v>907</v>
      </c>
      <c r="D205" s="314"/>
      <c r="E205" s="314"/>
      <c r="F205" s="314"/>
      <c r="G205" s="314"/>
      <c r="H205" s="63" t="s">
        <v>5</v>
      </c>
      <c r="I205" s="321" t="s">
        <v>921</v>
      </c>
      <c r="J205" s="321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7006380.346678759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4" t="s">
        <v>907</v>
      </c>
      <c r="D209" s="314"/>
      <c r="E209" s="314"/>
      <c r="F209" s="314"/>
      <c r="G209" s="314"/>
      <c r="H209" s="63" t="s">
        <v>5</v>
      </c>
      <c r="I209" s="321" t="s">
        <v>921</v>
      </c>
      <c r="J209" s="321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5672892.3968611248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4" t="s">
        <v>907</v>
      </c>
      <c r="D213" s="314"/>
      <c r="E213" s="314"/>
      <c r="F213" s="314"/>
      <c r="G213" s="314"/>
      <c r="H213" s="63" t="s">
        <v>5</v>
      </c>
      <c r="I213" s="321" t="s">
        <v>921</v>
      </c>
      <c r="J213" s="321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27109314.436731715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4" t="s">
        <v>907</v>
      </c>
      <c r="D218" s="314"/>
      <c r="E218" s="314"/>
      <c r="F218" s="314"/>
      <c r="G218" s="314"/>
      <c r="H218" s="63" t="s">
        <v>5</v>
      </c>
      <c r="I218" s="321" t="s">
        <v>921</v>
      </c>
      <c r="J218" s="321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53928.127519056878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54422.946649781385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75233.880003477025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13044.245830841606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3" t="s">
        <v>906</v>
      </c>
      <c r="B226" s="313"/>
      <c r="C226" s="314" t="s">
        <v>907</v>
      </c>
      <c r="D226" s="314"/>
      <c r="E226" s="314"/>
      <c r="F226" s="314"/>
      <c r="G226" s="314"/>
      <c r="H226" s="63" t="s">
        <v>5</v>
      </c>
      <c r="I226" s="321" t="s">
        <v>921</v>
      </c>
      <c r="J226" s="321"/>
    </row>
    <row r="227" spans="1:10" x14ac:dyDescent="0.2">
      <c r="A227" s="311" t="s">
        <v>43</v>
      </c>
      <c r="B227" s="311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1416.2499999999986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1992.5908583187302</v>
      </c>
      <c r="F232" s="51">
        <v>180</v>
      </c>
      <c r="G232" s="94">
        <f>VLOOKUP($F232,Flete!$O$6:$AA$47,13,FALSE)</f>
        <v>358.32318448221133</v>
      </c>
    </row>
    <row r="233" spans="1:10" x14ac:dyDescent="0.2">
      <c r="C233" s="51">
        <v>15</v>
      </c>
      <c r="D233" s="94">
        <f>VLOOKUP($C233,Flete!$O$6:$AA$47,13,FALSE)</f>
        <v>1505.0429099399437</v>
      </c>
      <c r="F233" s="51">
        <v>190</v>
      </c>
      <c r="G233" s="94">
        <f>VLOOKUP($F233,Flete!$O$6:$AA$47,13,FALSE)</f>
        <v>353.84365148472205</v>
      </c>
    </row>
    <row r="234" spans="1:10" x14ac:dyDescent="0.2">
      <c r="C234" s="51">
        <v>20</v>
      </c>
      <c r="D234" s="94">
        <f>VLOOKUP($C234,Flete!$O$6:$AA$47,13,FALSE)</f>
        <v>1261.2689357505501</v>
      </c>
      <c r="F234" s="51">
        <v>200</v>
      </c>
      <c r="G234" s="94">
        <f>VLOOKUP($F234,Flete!$O$6:$AA$47,13,FALSE)</f>
        <v>349.81207178698162</v>
      </c>
    </row>
    <row r="235" spans="1:10" x14ac:dyDescent="0.2">
      <c r="C235" s="51">
        <v>25</v>
      </c>
      <c r="D235" s="94">
        <f>VLOOKUP($C235,Flete!$O$6:$AA$47,13,FALSE)</f>
        <v>1115.0045512369143</v>
      </c>
      <c r="F235" s="51">
        <v>210</v>
      </c>
      <c r="G235" s="94">
        <f>VLOOKUP($F235,Flete!$O$6:$AA$47,13,FALSE)</f>
        <v>346.16445206045455</v>
      </c>
    </row>
    <row r="236" spans="1:10" x14ac:dyDescent="0.2">
      <c r="C236" s="51">
        <v>30</v>
      </c>
      <c r="D236" s="94">
        <f>VLOOKUP($C236,Flete!$O$6:$AA$47,13,FALSE)</f>
        <v>1017.4949615611571</v>
      </c>
      <c r="F236" s="51">
        <v>220</v>
      </c>
      <c r="G236" s="94">
        <f>VLOOKUP($F236,Flete!$O$6:$AA$47,13,FALSE)</f>
        <v>342.84843412724825</v>
      </c>
    </row>
    <row r="237" spans="1:10" x14ac:dyDescent="0.2">
      <c r="C237" s="51">
        <v>35</v>
      </c>
      <c r="D237" s="94">
        <f>VLOOKUP($C237,Flete!$O$6:$AA$47,13,FALSE)</f>
        <v>947.84525464990168</v>
      </c>
      <c r="F237" s="51">
        <v>230</v>
      </c>
      <c r="G237" s="94">
        <f>VLOOKUP($F237,Flete!$O$6:$AA$47,13,FALSE)</f>
        <v>339.82076557953798</v>
      </c>
    </row>
    <row r="238" spans="1:10" x14ac:dyDescent="0.2">
      <c r="C238" s="51">
        <v>40</v>
      </c>
      <c r="D238" s="94">
        <f>VLOOKUP($C238,Flete!$O$6:$AA$47,13,FALSE)</f>
        <v>895.60797446646006</v>
      </c>
      <c r="F238" s="51">
        <v>240</v>
      </c>
      <c r="G238" s="94">
        <f>VLOOKUP($F238,Flete!$O$6:$AA$47,13,FALSE)</f>
        <v>337.04540274413699</v>
      </c>
    </row>
    <row r="239" spans="1:10" x14ac:dyDescent="0.2">
      <c r="C239" s="51">
        <v>45</v>
      </c>
      <c r="D239" s="94">
        <f>VLOOKUP($C239,Flete!$O$6:$AA$47,13,FALSE)</f>
        <v>854.9789787682281</v>
      </c>
      <c r="F239" s="51">
        <v>250</v>
      </c>
      <c r="G239" s="94">
        <f>VLOOKUP($F239,Flete!$O$6:$AA$47,13,FALSE)</f>
        <v>334.49206893556817</v>
      </c>
    </row>
    <row r="240" spans="1:10" x14ac:dyDescent="0.2">
      <c r="C240" s="51">
        <v>50</v>
      </c>
      <c r="D240" s="94">
        <f>VLOOKUP($C240,Flete!$O$6:$AA$47,13,FALSE)</f>
        <v>822.47578220964249</v>
      </c>
      <c r="F240" s="51">
        <v>260</v>
      </c>
      <c r="G240" s="94">
        <f>VLOOKUP($F240,Flete!$O$6:$AA$47,13,FALSE)</f>
        <v>332.13514541996602</v>
      </c>
    </row>
    <row r="241" spans="3:7" x14ac:dyDescent="0.2">
      <c r="C241" s="51">
        <v>60</v>
      </c>
      <c r="D241" s="94">
        <f>VLOOKUP($C241,Flete!$O$6:$AA$47,13,FALSE)</f>
        <v>540.26199260520048</v>
      </c>
      <c r="F241" s="51">
        <v>280</v>
      </c>
      <c r="G241" s="94">
        <f>VLOOKUP($F241,Flete!$O$6:$AA$47,13,FALSE)</f>
        <v>327.92635342781949</v>
      </c>
    </row>
    <row r="242" spans="3:7" x14ac:dyDescent="0.2">
      <c r="C242" s="51">
        <v>70</v>
      </c>
      <c r="D242" s="94">
        <f>VLOOKUP($C242,Flete!$O$6:$AA$47,13,FALSE)</f>
        <v>502.73967442757356</v>
      </c>
      <c r="F242" s="51">
        <v>300</v>
      </c>
      <c r="G242" s="94">
        <f>VLOOKUP($F242,Flete!$O$6:$AA$47,13,FALSE)</f>
        <v>324.27873370129248</v>
      </c>
    </row>
    <row r="243" spans="3:7" x14ac:dyDescent="0.2">
      <c r="C243" s="51">
        <v>80</v>
      </c>
      <c r="D243" s="94">
        <f>VLOOKUP($C243,Flete!$O$6:$AA$47,13,FALSE)</f>
        <v>474.59793579435348</v>
      </c>
      <c r="F243" s="51">
        <v>320</v>
      </c>
      <c r="G243" s="94">
        <f>VLOOKUP($F243,Flete!$O$6:$AA$47,13,FALSE)</f>
        <v>321.08706644058128</v>
      </c>
    </row>
    <row r="244" spans="3:7" x14ac:dyDescent="0.2">
      <c r="C244" s="51">
        <v>90</v>
      </c>
      <c r="D244" s="94">
        <f>VLOOKUP($C244,Flete!$O$6:$AA$47,13,FALSE)</f>
        <v>452.70991685740438</v>
      </c>
      <c r="F244" s="51">
        <v>340</v>
      </c>
      <c r="G244" s="94">
        <f>VLOOKUP($F244,Flete!$O$6:$AA$47,13,FALSE)</f>
        <v>318.27088944583619</v>
      </c>
    </row>
    <row r="245" spans="3:7" x14ac:dyDescent="0.2">
      <c r="C245" s="51">
        <v>100</v>
      </c>
      <c r="D245" s="94">
        <f>VLOOKUP($C245,Flete!$O$6:$AA$47,13,FALSE)</f>
        <v>435.19950170784517</v>
      </c>
      <c r="F245" s="51">
        <v>360</v>
      </c>
      <c r="G245" s="94">
        <f>VLOOKUP($F245,Flete!$O$6:$AA$47,13,FALSE)</f>
        <v>315.76762100606271</v>
      </c>
    </row>
    <row r="246" spans="3:7" x14ac:dyDescent="0.2">
      <c r="C246" s="51">
        <v>110</v>
      </c>
      <c r="D246" s="94">
        <f>VLOOKUP($C246,Flete!$O$6:$AA$47,13,FALSE)</f>
        <v>420.87279840366028</v>
      </c>
      <c r="F246" s="51">
        <v>380</v>
      </c>
      <c r="G246" s="94">
        <f>VLOOKUP($F246,Flete!$O$6:$AA$47,13,FALSE)</f>
        <v>313.52785450731801</v>
      </c>
    </row>
    <row r="247" spans="3:7" x14ac:dyDescent="0.2">
      <c r="C247" s="51">
        <v>120</v>
      </c>
      <c r="D247" s="94">
        <f>VLOOKUP($C247,Flete!$O$6:$AA$47,13,FALSE)</f>
        <v>408.93387898350636</v>
      </c>
      <c r="F247" s="51">
        <v>400</v>
      </c>
      <c r="G247" s="94">
        <f>VLOOKUP($F247,Flete!$O$6:$AA$47,13,FALSE)</f>
        <v>311.51206465844791</v>
      </c>
    </row>
    <row r="248" spans="3:7" x14ac:dyDescent="0.2">
      <c r="C248" s="51">
        <v>130</v>
      </c>
      <c r="D248" s="94">
        <f>VLOOKUP($C248,Flete!$O$6:$AA$47,13,FALSE)</f>
        <v>398.83171639722218</v>
      </c>
      <c r="F248" s="51">
        <v>420</v>
      </c>
      <c r="G248" s="94">
        <f>VLOOKUP($F248,Flete!$O$6:$AA$47,13,FALSE)</f>
        <v>309.68825479518438</v>
      </c>
    </row>
    <row r="249" spans="3:7" x14ac:dyDescent="0.2">
      <c r="C249" s="51">
        <v>140</v>
      </c>
      <c r="D249" s="94">
        <f>VLOOKUP($C249,Flete!$O$6:$AA$47,13,FALSE)</f>
        <v>390.17271989469282</v>
      </c>
      <c r="F249" s="51">
        <v>440</v>
      </c>
      <c r="G249" s="94">
        <f>VLOOKUP($F249,Flete!$O$6:$AA$47,13,FALSE)</f>
        <v>308.03024582858126</v>
      </c>
    </row>
    <row r="250" spans="3:7" x14ac:dyDescent="0.2">
      <c r="C250" s="51">
        <v>150</v>
      </c>
      <c r="D250" s="94">
        <f>VLOOKUP($C250,Flete!$O$6:$AA$47,13,FALSE)</f>
        <v>375.34540987267076</v>
      </c>
      <c r="F250" s="51">
        <v>460</v>
      </c>
      <c r="G250" s="94">
        <f>VLOOKUP($F250,Flete!$O$6:$AA$47,13,FALSE)</f>
        <v>306.51641155472606</v>
      </c>
    </row>
    <row r="251" spans="3:7" x14ac:dyDescent="0.2">
      <c r="C251" s="51">
        <v>160</v>
      </c>
      <c r="D251" s="94">
        <f>VLOOKUP($C251,Flete!$O$6:$AA$47,13,FALSE)</f>
        <v>368.96207535124847</v>
      </c>
      <c r="F251" s="51">
        <v>480</v>
      </c>
      <c r="G251" s="94">
        <f>VLOOKUP($F251,Flete!$O$6:$AA$47,13,FALSE)</f>
        <v>305.12873013702563</v>
      </c>
    </row>
    <row r="252" spans="3:7" x14ac:dyDescent="0.2">
      <c r="C252" s="59">
        <v>170</v>
      </c>
      <c r="D252" s="95">
        <f>VLOOKUP($C252,Flete!$O$6:$AA$47,13,FALSE)</f>
        <v>363.32972136175817</v>
      </c>
      <c r="F252" s="59">
        <v>500</v>
      </c>
      <c r="G252" s="95">
        <f>VLOOKUP($F252,Flete!$O$6:$AA$47,13,FALSE)</f>
        <v>303.85206323274116</v>
      </c>
    </row>
  </sheetData>
  <mergeCells count="61">
    <mergeCell ref="A227:B227"/>
    <mergeCell ref="C213:G213"/>
    <mergeCell ref="C218:G218"/>
    <mergeCell ref="C226:G226"/>
    <mergeCell ref="I226:J226"/>
    <mergeCell ref="A226:B226"/>
    <mergeCell ref="I218:J218"/>
    <mergeCell ref="C189:G189"/>
    <mergeCell ref="C195:G195"/>
    <mergeCell ref="C201:G201"/>
    <mergeCell ref="C205:G205"/>
    <mergeCell ref="C209:G209"/>
    <mergeCell ref="C144:G144"/>
    <mergeCell ref="C151:G151"/>
    <mergeCell ref="C162:G162"/>
    <mergeCell ref="C167:G167"/>
    <mergeCell ref="C182:G182"/>
    <mergeCell ref="C57:G57"/>
    <mergeCell ref="C65:G65"/>
    <mergeCell ref="C78:G78"/>
    <mergeCell ref="C90:G90"/>
    <mergeCell ref="C100:G100"/>
    <mergeCell ref="C106:G106"/>
    <mergeCell ref="C116:G116"/>
    <mergeCell ref="C123:G123"/>
    <mergeCell ref="C128:G128"/>
    <mergeCell ref="C137:G137"/>
    <mergeCell ref="I189:J189"/>
    <mergeCell ref="I201:J201"/>
    <mergeCell ref="I205:J205"/>
    <mergeCell ref="I209:J209"/>
    <mergeCell ref="I213:J213"/>
    <mergeCell ref="I195:J195"/>
    <mergeCell ref="I144:J144"/>
    <mergeCell ref="I151:J151"/>
    <mergeCell ref="I162:J162"/>
    <mergeCell ref="I167:J167"/>
    <mergeCell ref="I182:J182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3" t="s">
        <v>1843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2" t="s">
        <v>1842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MARZO 2026</v>
      </c>
      <c r="M4" s="207"/>
      <c r="N4" s="207"/>
    </row>
    <row r="5" spans="1:23" ht="12.95" customHeight="1" thickBot="1" x14ac:dyDescent="0.25">
      <c r="A5" s="329" t="s">
        <v>1841</v>
      </c>
      <c r="B5" s="326" t="s">
        <v>1840</v>
      </c>
      <c r="C5" s="326" t="s">
        <v>1839</v>
      </c>
      <c r="D5" s="326" t="s">
        <v>1822</v>
      </c>
      <c r="E5" s="326" t="s">
        <v>1838</v>
      </c>
      <c r="F5" s="326" t="s">
        <v>1837</v>
      </c>
      <c r="G5" s="326" t="s">
        <v>1836</v>
      </c>
      <c r="H5" s="336" t="s">
        <v>1835</v>
      </c>
      <c r="I5" s="337"/>
      <c r="J5" s="336" t="s">
        <v>1834</v>
      </c>
      <c r="K5" s="337"/>
      <c r="L5" s="338" t="s">
        <v>1833</v>
      </c>
      <c r="M5" s="339"/>
      <c r="N5" s="339"/>
      <c r="O5" s="339"/>
      <c r="P5" s="340"/>
      <c r="Q5" s="334" t="s">
        <v>1832</v>
      </c>
      <c r="V5" s="138" t="s">
        <v>1831</v>
      </c>
    </row>
    <row r="6" spans="1:23" ht="29.45" customHeight="1" x14ac:dyDescent="0.2">
      <c r="A6" s="330"/>
      <c r="B6" s="327"/>
      <c r="C6" s="341"/>
      <c r="D6" s="341"/>
      <c r="E6" s="341"/>
      <c r="F6" s="341"/>
      <c r="G6" s="341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5"/>
      <c r="V6" s="324" t="s">
        <v>1823</v>
      </c>
      <c r="W6" s="181" t="s">
        <v>1822</v>
      </c>
    </row>
    <row r="7" spans="1:23" ht="15.6" customHeight="1" thickBot="1" x14ac:dyDescent="0.25">
      <c r="A7" s="331"/>
      <c r="B7" s="328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5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VLOOKUP(A8,IN_03_26!$B$8:$E$635,4,FALSE)</f>
        <v>829452947.80524492</v>
      </c>
      <c r="D8" s="175">
        <v>10000</v>
      </c>
      <c r="E8" s="174">
        <v>87</v>
      </c>
      <c r="F8" s="174">
        <f>+$D$31</f>
        <v>2070.0197585606297</v>
      </c>
      <c r="G8" s="173">
        <v>0.122</v>
      </c>
      <c r="H8" s="172">
        <f>VLOOKUP(A22,A22:D29,4,FALSE)</f>
        <v>11761.045654545454</v>
      </c>
      <c r="I8" s="172">
        <f>VLOOKUP(A25,A22:D29,4)</f>
        <v>8614.2461818181782</v>
      </c>
      <c r="J8" s="171">
        <f t="shared" ref="J8:J19" si="0">(C8*0.5)/D8</f>
        <v>41472.647390262246</v>
      </c>
      <c r="K8" s="170">
        <f t="shared" ref="K8:K19" si="1">C8*G8*(((D8/2000)+1)/(2*D8/2000))/2000</f>
        <v>30357.977889671962</v>
      </c>
      <c r="L8" s="170">
        <f t="shared" ref="L8:L19" si="2">ROUND(0.02*C8,2)/2000</f>
        <v>8294.5294800000011</v>
      </c>
      <c r="M8" s="169">
        <f t="shared" ref="M8:M19" si="3">+E8*F8*0.15</f>
        <v>27013.757849216217</v>
      </c>
      <c r="N8" s="169">
        <f t="shared" ref="N8:N19" si="4">0.3*M8</f>
        <v>8104.1273547648652</v>
      </c>
      <c r="O8" s="169">
        <f t="shared" ref="O8:O19" si="5">0.6*J8</f>
        <v>24883.588434157347</v>
      </c>
      <c r="P8" s="169">
        <f t="shared" ref="P8:P19" si="6">H8+I8</f>
        <v>20375.291836363635</v>
      </c>
      <c r="Q8" s="168">
        <f t="shared" ref="Q8:Q19" si="7">SUM(J8:P8)</f>
        <v>160501.92023443626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VLOOKUP(A9,IN_03_26!$B$8:$E$635,4,FALSE)</f>
        <v>1099697526.8378658</v>
      </c>
      <c r="D9" s="157">
        <v>10000</v>
      </c>
      <c r="E9" s="156">
        <v>180</v>
      </c>
      <c r="F9" s="156">
        <f>+$D$31</f>
        <v>2070.0197585606297</v>
      </c>
      <c r="G9" s="155">
        <v>0.122</v>
      </c>
      <c r="H9" s="154">
        <f>VLOOKUP(A22,A22:D29,4,FALSE)</f>
        <v>11761.045654545454</v>
      </c>
      <c r="I9" s="154">
        <f>VLOOKUP(A25,A22:D29,4)</f>
        <v>8614.2461818181782</v>
      </c>
      <c r="J9" s="152">
        <f t="shared" si="0"/>
        <v>54984.876341893294</v>
      </c>
      <c r="K9" s="151">
        <f t="shared" si="1"/>
        <v>40248.929482265892</v>
      </c>
      <c r="L9" s="151">
        <f t="shared" si="2"/>
        <v>10996.975269999999</v>
      </c>
      <c r="M9" s="150">
        <f t="shared" si="3"/>
        <v>55890.533481137005</v>
      </c>
      <c r="N9" s="150">
        <f t="shared" si="4"/>
        <v>16767.160044341101</v>
      </c>
      <c r="O9" s="150">
        <f t="shared" si="5"/>
        <v>32990.925805135972</v>
      </c>
      <c r="P9" s="150">
        <f t="shared" si="6"/>
        <v>20375.291836363635</v>
      </c>
      <c r="Q9" s="149">
        <f t="shared" si="7"/>
        <v>232254.69226113692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VLOOKUP(A10,IN_03_26!$B$8:$E$635,4,FALSE)</f>
        <v>423399633.25989574</v>
      </c>
      <c r="D10" s="157">
        <v>10000</v>
      </c>
      <c r="E10" s="156">
        <v>140</v>
      </c>
      <c r="F10" s="156">
        <f t="shared" ref="F10:F19" si="8">+$D$31</f>
        <v>2070.0197585606297</v>
      </c>
      <c r="G10" s="155">
        <v>0.122</v>
      </c>
      <c r="H10" s="154">
        <f>VLOOKUP(A22,A22:D29,4,FALSE)</f>
        <v>11761.045654545454</v>
      </c>
      <c r="I10" s="154">
        <f>VLOOKUP(A25,A22:D29,4)</f>
        <v>8614.2461818181782</v>
      </c>
      <c r="J10" s="152">
        <f t="shared" si="0"/>
        <v>21169.981662994785</v>
      </c>
      <c r="K10" s="151">
        <f t="shared" si="1"/>
        <v>15496.426577312184</v>
      </c>
      <c r="L10" s="151">
        <f t="shared" si="2"/>
        <v>4233.9963349999998</v>
      </c>
      <c r="M10" s="150">
        <f t="shared" si="3"/>
        <v>43470.414929773229</v>
      </c>
      <c r="N10" s="150">
        <f t="shared" si="4"/>
        <v>13041.124478931968</v>
      </c>
      <c r="O10" s="150">
        <f t="shared" si="5"/>
        <v>12701.988997796871</v>
      </c>
      <c r="P10" s="150">
        <f t="shared" si="6"/>
        <v>20375.291836363635</v>
      </c>
      <c r="Q10" s="149">
        <f t="shared" si="7"/>
        <v>130489.22481817269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VLOOKUP(A11,IN_03_26!$B$8:$E$635,4,FALSE)</f>
        <v>1261240203.5149107</v>
      </c>
      <c r="D11" s="157">
        <v>10000</v>
      </c>
      <c r="E11" s="156">
        <v>140</v>
      </c>
      <c r="F11" s="156">
        <f t="shared" si="8"/>
        <v>2070.0197585606297</v>
      </c>
      <c r="G11" s="155">
        <v>0.122</v>
      </c>
      <c r="H11" s="154">
        <f>VLOOKUP(A22,A22:D29,4,FALSE)</f>
        <v>11761.045654545454</v>
      </c>
      <c r="I11" s="154"/>
      <c r="J11" s="152">
        <f t="shared" si="0"/>
        <v>63062.010175745534</v>
      </c>
      <c r="K11" s="151">
        <f t="shared" si="1"/>
        <v>46161.391448645729</v>
      </c>
      <c r="L11" s="151">
        <f t="shared" si="2"/>
        <v>12612.402035000001</v>
      </c>
      <c r="M11" s="150">
        <f t="shared" si="3"/>
        <v>43470.414929773229</v>
      </c>
      <c r="N11" s="150">
        <f t="shared" si="4"/>
        <v>13041.124478931968</v>
      </c>
      <c r="O11" s="150">
        <f t="shared" si="5"/>
        <v>37837.206105447316</v>
      </c>
      <c r="P11" s="150">
        <f t="shared" si="6"/>
        <v>11761.045654545454</v>
      </c>
      <c r="Q11" s="149">
        <f t="shared" si="7"/>
        <v>227945.59482808923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VLOOKUP(A12,IN_03_26!$B$8:$E$635,4,FALSE)</f>
        <v>408647149.05479687</v>
      </c>
      <c r="D12" s="157">
        <v>10000</v>
      </c>
      <c r="E12" s="156">
        <v>70</v>
      </c>
      <c r="F12" s="156">
        <f t="shared" si="8"/>
        <v>2070.0197585606297</v>
      </c>
      <c r="G12" s="155">
        <v>0.122</v>
      </c>
      <c r="H12" s="154">
        <f>VLOOKUP(A22,A22:D29,4,FALSE)</f>
        <v>11761.045654545454</v>
      </c>
      <c r="I12" s="154"/>
      <c r="J12" s="152">
        <f t="shared" si="0"/>
        <v>20432.357452739845</v>
      </c>
      <c r="K12" s="151">
        <f t="shared" si="1"/>
        <v>14956.485655405564</v>
      </c>
      <c r="L12" s="151">
        <f t="shared" si="2"/>
        <v>4086.4714900000004</v>
      </c>
      <c r="M12" s="150">
        <f t="shared" si="3"/>
        <v>21735.207464886615</v>
      </c>
      <c r="N12" s="150">
        <f t="shared" si="4"/>
        <v>6520.562239465984</v>
      </c>
      <c r="O12" s="150">
        <f t="shared" si="5"/>
        <v>12259.414471643906</v>
      </c>
      <c r="P12" s="150">
        <f t="shared" si="6"/>
        <v>11761.045654545454</v>
      </c>
      <c r="Q12" s="149">
        <f t="shared" si="7"/>
        <v>91751.544428687368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VLOOKUP(A13,IN_03_26!$B$8:$E$635,4,FALSE)</f>
        <v>963235873.2374965</v>
      </c>
      <c r="D13" s="157">
        <v>10000</v>
      </c>
      <c r="E13" s="156">
        <v>120</v>
      </c>
      <c r="F13" s="156">
        <f t="shared" si="8"/>
        <v>2070.0197585606297</v>
      </c>
      <c r="G13" s="155">
        <v>0.122</v>
      </c>
      <c r="H13" s="154">
        <f>VLOOKUP(A22,A22:D29,4,FALSE)</f>
        <v>11761.045654545454</v>
      </c>
      <c r="I13" s="154"/>
      <c r="J13" s="152">
        <f t="shared" si="0"/>
        <v>48161.793661874828</v>
      </c>
      <c r="K13" s="151">
        <f t="shared" si="1"/>
        <v>35254.43296049237</v>
      </c>
      <c r="L13" s="151">
        <f t="shared" si="2"/>
        <v>9632.3587299999999</v>
      </c>
      <c r="M13" s="150">
        <f t="shared" si="3"/>
        <v>37260.355654091334</v>
      </c>
      <c r="N13" s="150">
        <f t="shared" si="4"/>
        <v>11178.1066962274</v>
      </c>
      <c r="O13" s="150">
        <f t="shared" si="5"/>
        <v>28897.076197124898</v>
      </c>
      <c r="P13" s="150">
        <f t="shared" si="6"/>
        <v>11761.045654545454</v>
      </c>
      <c r="Q13" s="149">
        <f t="shared" si="7"/>
        <v>182145.16955435628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VLOOKUP(A14,IN_03_26!$B$8:$E$635,4,FALSE)</f>
        <v>738260835.05387461</v>
      </c>
      <c r="D14" s="157">
        <v>10000</v>
      </c>
      <c r="E14" s="156">
        <v>240</v>
      </c>
      <c r="F14" s="156">
        <f t="shared" si="8"/>
        <v>2070.0197585606297</v>
      </c>
      <c r="G14" s="155">
        <v>0.122</v>
      </c>
      <c r="H14" s="154">
        <f>VLOOKUP(A22,A22:D286,4,FALSE)</f>
        <v>11761.045654545454</v>
      </c>
      <c r="I14" s="154">
        <f>VLOOKUP(A25,A22:D29,4)</f>
        <v>8614.2461818181782</v>
      </c>
      <c r="J14" s="152">
        <f t="shared" si="0"/>
        <v>36913.041752693731</v>
      </c>
      <c r="K14" s="151">
        <f t="shared" si="1"/>
        <v>27020.346562971808</v>
      </c>
      <c r="L14" s="151">
        <f t="shared" si="2"/>
        <v>7382.6083499999995</v>
      </c>
      <c r="M14" s="150">
        <f t="shared" si="3"/>
        <v>74520.711308182668</v>
      </c>
      <c r="N14" s="150">
        <f t="shared" si="4"/>
        <v>22356.2133924548</v>
      </c>
      <c r="O14" s="150">
        <f t="shared" si="5"/>
        <v>22147.825051616237</v>
      </c>
      <c r="P14" s="150">
        <f t="shared" si="6"/>
        <v>20375.291836363635</v>
      </c>
      <c r="Q14" s="149">
        <f t="shared" si="7"/>
        <v>210716.0382542829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VLOOKUP(A15,IN_03_26!$B$8:$E$635,4,FALSE)</f>
        <v>1116781323.4120846</v>
      </c>
      <c r="D15" s="157">
        <v>10000</v>
      </c>
      <c r="E15" s="156">
        <v>200</v>
      </c>
      <c r="F15" s="156">
        <f t="shared" si="8"/>
        <v>2070.0197585606297</v>
      </c>
      <c r="G15" s="155">
        <v>0.122</v>
      </c>
      <c r="H15" s="154">
        <f>VLOOKUP(A22,A22:D29,4,FALSE)</f>
        <v>11761.045654545454</v>
      </c>
      <c r="I15" s="154"/>
      <c r="J15" s="152">
        <f t="shared" si="0"/>
        <v>55839.06617060423</v>
      </c>
      <c r="K15" s="151">
        <f t="shared" si="1"/>
        <v>40874.196436882296</v>
      </c>
      <c r="L15" s="151">
        <f t="shared" si="2"/>
        <v>11167.813235</v>
      </c>
      <c r="M15" s="150">
        <f t="shared" si="3"/>
        <v>62100.592756818893</v>
      </c>
      <c r="N15" s="150">
        <f t="shared" si="4"/>
        <v>18630.177827045667</v>
      </c>
      <c r="O15" s="150">
        <f t="shared" si="5"/>
        <v>33503.439702362535</v>
      </c>
      <c r="P15" s="150">
        <f t="shared" si="6"/>
        <v>11761.045654545454</v>
      </c>
      <c r="Q15" s="149">
        <f t="shared" si="7"/>
        <v>233876.33178325908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VLOOKUP(A16,IN_03_26!$B$8:$E$635,4,FALSE)</f>
        <v>112007454.31448537</v>
      </c>
      <c r="D16" s="157">
        <v>10000</v>
      </c>
      <c r="E16" s="156">
        <v>200</v>
      </c>
      <c r="F16" s="156">
        <f t="shared" si="8"/>
        <v>2070.0197585606297</v>
      </c>
      <c r="G16" s="155">
        <v>0.122</v>
      </c>
      <c r="H16" s="154">
        <f>VLOOKUP(A22,A22:D29,4,FALSE)</f>
        <v>11761.045654545454</v>
      </c>
      <c r="I16" s="154"/>
      <c r="J16" s="152">
        <f t="shared" si="0"/>
        <v>5600.3727157242683</v>
      </c>
      <c r="K16" s="151">
        <f t="shared" si="1"/>
        <v>4099.4728279101646</v>
      </c>
      <c r="L16" s="151">
        <f t="shared" si="2"/>
        <v>1120.0745449999999</v>
      </c>
      <c r="M16" s="150">
        <f t="shared" si="3"/>
        <v>62100.592756818893</v>
      </c>
      <c r="N16" s="150">
        <f t="shared" si="4"/>
        <v>18630.177827045667</v>
      </c>
      <c r="O16" s="150">
        <f t="shared" si="5"/>
        <v>3360.2236294345607</v>
      </c>
      <c r="P16" s="150">
        <f t="shared" si="6"/>
        <v>11761.045654545454</v>
      </c>
      <c r="Q16" s="149">
        <f t="shared" si="7"/>
        <v>106671.95995647901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VLOOKUP(A17,IN_03_26!$B$8:$E$635,4,FALSE)</f>
        <v>758603279.51832998</v>
      </c>
      <c r="D17" s="157">
        <v>10000</v>
      </c>
      <c r="E17" s="156">
        <v>90</v>
      </c>
      <c r="F17" s="156">
        <f t="shared" si="8"/>
        <v>2070.0197585606297</v>
      </c>
      <c r="G17" s="155">
        <v>0.122</v>
      </c>
      <c r="H17" s="154">
        <f>VLOOKUP(A22,A22:D29,4,FALSE)</f>
        <v>11761.045654545454</v>
      </c>
      <c r="I17" s="154">
        <f>VLOOKUP(A25,A22:D29,4)</f>
        <v>8614.2461818181782</v>
      </c>
      <c r="J17" s="152">
        <f t="shared" si="0"/>
        <v>37930.163975916497</v>
      </c>
      <c r="K17" s="151">
        <f t="shared" si="1"/>
        <v>27764.880030370878</v>
      </c>
      <c r="L17" s="151">
        <f t="shared" si="2"/>
        <v>7586.0327950000001</v>
      </c>
      <c r="M17" s="150">
        <f t="shared" si="3"/>
        <v>27945.266740568502</v>
      </c>
      <c r="N17" s="150">
        <f t="shared" si="4"/>
        <v>8383.5800221705504</v>
      </c>
      <c r="O17" s="150">
        <f t="shared" si="5"/>
        <v>22758.098385549896</v>
      </c>
      <c r="P17" s="150">
        <f t="shared" si="6"/>
        <v>20375.291836363635</v>
      </c>
      <c r="Q17" s="149">
        <f t="shared" si="7"/>
        <v>152743.31378594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VLOOKUP(A18,IN_03_26!$B$8:$E$635,4,FALSE)</f>
        <v>289318129.45448589</v>
      </c>
      <c r="D18" s="163">
        <v>10000</v>
      </c>
      <c r="E18" s="162">
        <v>60</v>
      </c>
      <c r="F18" s="156">
        <f t="shared" si="8"/>
        <v>2070.0197585606297</v>
      </c>
      <c r="G18" s="161">
        <v>0.122</v>
      </c>
      <c r="H18" s="154">
        <f>VLOOKUP(A22,A22:D29,4,FALSE)</f>
        <v>11761.045654545454</v>
      </c>
      <c r="I18" s="154"/>
      <c r="J18" s="152">
        <f t="shared" si="0"/>
        <v>14465.906472724295</v>
      </c>
      <c r="K18" s="151">
        <f t="shared" si="1"/>
        <v>10589.043538034184</v>
      </c>
      <c r="L18" s="151">
        <f t="shared" si="2"/>
        <v>2893.1812949999999</v>
      </c>
      <c r="M18" s="150">
        <f t="shared" si="3"/>
        <v>18630.177827045667</v>
      </c>
      <c r="N18" s="150">
        <f t="shared" si="4"/>
        <v>5589.0533481136999</v>
      </c>
      <c r="O18" s="150">
        <f t="shared" si="5"/>
        <v>8679.5438836345766</v>
      </c>
      <c r="P18" s="150">
        <f t="shared" si="6"/>
        <v>11761.045654545454</v>
      </c>
      <c r="Q18" s="149">
        <f t="shared" si="7"/>
        <v>72607.95201909788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VLOOKUP(A19,IN_03_26!$B$8:$E$635,4,FALSE)</f>
        <v>2339286883.3084016</v>
      </c>
      <c r="D19" s="157">
        <v>10000</v>
      </c>
      <c r="E19" s="156">
        <v>240</v>
      </c>
      <c r="F19" s="156">
        <f t="shared" si="8"/>
        <v>2070.0197585606297</v>
      </c>
      <c r="G19" s="155">
        <v>0.122</v>
      </c>
      <c r="H19" s="154">
        <f>VLOOKUP(A22,A22:D29,4,FALSE)</f>
        <v>11761.045654545454</v>
      </c>
      <c r="I19" s="153"/>
      <c r="J19" s="152">
        <f t="shared" si="0"/>
        <v>116964.34416542007</v>
      </c>
      <c r="K19" s="151">
        <f t="shared" si="1"/>
        <v>85617.899929087493</v>
      </c>
      <c r="L19" s="151">
        <f t="shared" si="2"/>
        <v>23392.868835000001</v>
      </c>
      <c r="M19" s="150">
        <f t="shared" si="3"/>
        <v>74520.711308182668</v>
      </c>
      <c r="N19" s="150">
        <f t="shared" si="4"/>
        <v>22356.2133924548</v>
      </c>
      <c r="O19" s="150">
        <f t="shared" si="5"/>
        <v>70178.606499252041</v>
      </c>
      <c r="P19" s="150">
        <f t="shared" si="6"/>
        <v>11761.045654545454</v>
      </c>
      <c r="Q19" s="149">
        <f t="shared" si="7"/>
        <v>404791.68978394254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VLOOKUP(A22,IN_03_26!$B$8:$E$635,4,FALSE)</f>
        <v>11761.045654545454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VLOOKUP(A23,IN_03_26!$B$8:$E$635,4,FALSE)</f>
        <v>10112.987399999995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VLOOKUP(A24,IN_03_26!$B$8:$E$635,4,FALSE)</f>
        <v>9342.6436181818335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VLOOKUP(A25,IN_03_26!$B$8:$E$635,4,FALSE)</f>
        <v>8614.2461818181782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VLOOKUP(A26,IN_03_26!$B$8:$E$635,4,FALSE)</f>
        <v>10162.759745454545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VLOOKUP(A27,IN_03_26!$B$8:$E$635,4,FALSE)</f>
        <v>9301.5141163636363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VLOOKUP(A28,IN_03_26!$B$8:$E$635,4,FALSE)</f>
        <v>10725.039730909089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VLOOKUP(A29,IN_03_26!$B$8:$E$635,4,FALSE)</f>
        <v>11761.045654545453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VLOOKUP(A31,IN_03_26!$B$8:$E$635,4,FALSE)</f>
        <v>2070.0197585606297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9" t="str">
        <f>'PT ORGANISMOS'!A2</f>
        <v>Precios de MARZO 2026</v>
      </c>
      <c r="B2" s="309"/>
      <c r="C2" s="309"/>
      <c r="D2" s="309"/>
      <c r="E2" s="309"/>
      <c r="F2" s="309"/>
      <c r="G2" s="309"/>
      <c r="H2" s="212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938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29206.754325381818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VLOOKUP($B10,IN_03_26!$B:$E,4,)</f>
        <v>9301.5141163636363</v>
      </c>
      <c r="G10" s="13">
        <f>F10*E10</f>
        <v>29206.754325381818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37020.026183127273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VLOOKUP($B18,IN_03_26!$B:$E,4,)</f>
        <v>9301.5141163636363</v>
      </c>
      <c r="G18" s="13">
        <f>F18*E18</f>
        <v>37020.026183127273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61762.053732654545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VLOOKUP($B26,IN_03_26!$B:$E,4,)</f>
        <v>9301.5141163636363</v>
      </c>
      <c r="G26" s="13">
        <f>F26*E26</f>
        <v>61762.053732654545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39629.810466663148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VLOOKUP($B34,IN_03_26!$B:$E,4,)</f>
        <v>9301.5141163636363</v>
      </c>
      <c r="G34" s="13">
        <f>F34*E34</f>
        <v>37020.026183127273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VLOOKUP($B36,IN_03_26!$B:$E,4,)</f>
        <v>130489.21417679384</v>
      </c>
      <c r="G36" s="17">
        <f>F36*E36</f>
        <v>2609.784283535877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24873.904711069474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VLOOKUP($B43,IN_03_26!$B:$E,4,)</f>
        <v>9301.5141163636363</v>
      </c>
      <c r="G43" s="13">
        <f>F43*E43</f>
        <v>18603.028232727273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VLOOKUP($B45,IN_03_26!$B:$E,4,)</f>
        <v>232254.68438304451</v>
      </c>
      <c r="G45" s="17">
        <f>F45*E45</f>
        <v>6270.8764783422021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22608.039633717694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VLOOKUP($B52,IN_03_26!$B:$E,4,)</f>
        <v>9301.5141163636363</v>
      </c>
      <c r="G52" s="13">
        <f>F52*E52</f>
        <v>19998.255350181818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VLOOKUP($B54,IN_03_26!$B:$E,4,)</f>
        <v>130489.21417679384</v>
      </c>
      <c r="G54" s="17">
        <f>F54*E54</f>
        <v>2609.784283535877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6092.5708112714219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VLOOKUP($B61,IN_03_26!$B:$E,4,)</f>
        <v>9301.5141163636363</v>
      </c>
      <c r="G61" s="13">
        <f>F61*E61</f>
        <v>1525.4483150836363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VLOOKUP($B63,IN_03_26!$B:$E,4,)</f>
        <v>130489.21417679384</v>
      </c>
      <c r="G63" s="17">
        <f>F63*E63</f>
        <v>4567.1224961877851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2178.3111917494343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VLOOKUP($B70,IN_03_26!$B:$E,4,)</f>
        <v>9301.5141163636363</v>
      </c>
      <c r="G70" s="13">
        <f>F70*E70</f>
        <v>465.07570581818186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VLOOKUP($B72,IN_03_26!$B:$E,4,)</f>
        <v>160501.93101043472</v>
      </c>
      <c r="G72" s="13">
        <f>F72*E72</f>
        <v>802.50965505217368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VLOOKUP($B73,IN_03_26!$B:$E,4,)</f>
        <v>182145.1661758158</v>
      </c>
      <c r="G73" s="17">
        <f>F73*E73</f>
        <v>910.72583087907901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9" t="str">
        <f>'PT ORGANISMOS'!A2</f>
        <v>Precios de MARZO 2026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922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12277.699260938913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VLOOKUP(B9,IN_03_26!$B:$E,4,)</f>
        <v>694.98498880102773</v>
      </c>
      <c r="G9" s="13">
        <f>F9*E9</f>
        <v>6949.849888010277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VLOOKUP(B10,IN_03_26!$B:$E,4,)</f>
        <v>23515.201635301368</v>
      </c>
      <c r="G10" s="13">
        <f>F10*E10</f>
        <v>823.032057235548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VLOOKUP(B11,IN_03_26!$B:$E,4,)</f>
        <v>19116.520819237598</v>
      </c>
      <c r="G11" s="13">
        <f>F11*E11</f>
        <v>573.49562457712796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VLOOKUP(B13,IN_03_26!$B:$E,4,)</f>
        <v>9301.5141163636363</v>
      </c>
      <c r="G13" s="13">
        <f>F13*E13</f>
        <v>3720.6056465454549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VLOOKUP(B15,IN_03_26!$B:$E,4,)</f>
        <v>210716.04457050413</v>
      </c>
      <c r="G15" s="17">
        <f>F15*E15</f>
        <v>210.71604457050415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684382.84037252015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VLOOKUP(B21,IN_03_26!$B:$E,4,)</f>
        <v>4786.7602774891766</v>
      </c>
      <c r="G21" s="13">
        <f>F21*E21</f>
        <v>281365.7691108138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VLOOKUP(B22,IN_03_26!$B:$E,4,)</f>
        <v>694.98498880102773</v>
      </c>
      <c r="G22" s="13">
        <f>F22*E22</f>
        <v>173746.24720025694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VLOOKUP(B23,IN_03_26!$B:$E,4,)</f>
        <v>23515.201635301368</v>
      </c>
      <c r="G23" s="13">
        <f>F23*E23</f>
        <v>16460.641144710957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VLOOKUP(B24,IN_03_26!$B:$E,4,)</f>
        <v>19116.520819237598</v>
      </c>
      <c r="G24" s="13">
        <f>F24*E24</f>
        <v>11469.912491542558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VLOOKUP(B26,IN_03_26!$B:$E,4,)</f>
        <v>9301.5141163636363</v>
      </c>
      <c r="G26" s="13">
        <f>F26*E26</f>
        <v>189750.88797381817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VLOOKUP(B28,IN_03_26!$B:$E,4,)</f>
        <v>210716.04457050413</v>
      </c>
      <c r="G28" s="17">
        <f>F28*E28</f>
        <v>11589.382451377727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855497.94810408668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VLOOKUP(B34,IN_03_26!$B:$E,4,)</f>
        <v>4786.7602774891766</v>
      </c>
      <c r="G34" s="13">
        <f>F34*E34</f>
        <v>347040.12011796533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VLOOKUP(B35,IN_03_26!$B:$E,4,)</f>
        <v>694.98498880102773</v>
      </c>
      <c r="G35" s="13">
        <f>F35*E35</f>
        <v>208495.49664030832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VLOOKUP(B36,IN_03_26!$B:$E,4,)</f>
        <v>23515.201635301368</v>
      </c>
      <c r="G36" s="13">
        <f>F36*E36</f>
        <v>16460.641144710957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VLOOKUP(B37,IN_03_26!$B:$E,4,)</f>
        <v>19116.520819237598</v>
      </c>
      <c r="G37" s="13">
        <f>F37*E37</f>
        <v>11469.912491542558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VLOOKUP(B39,IN_03_26!$B:$E,4,)</f>
        <v>9301.5141163636363</v>
      </c>
      <c r="G39" s="13">
        <f>F39*E39</f>
        <v>260442.39525818182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VLOOKUP(B41,IN_03_26!$B:$E,4,)</f>
        <v>210716.04457050413</v>
      </c>
      <c r="G41" s="17">
        <f>F41*E41</f>
        <v>11589.382451377727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864708.16482333478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VLOOKUP(B47,IN_03_26!$B:$E,4,)</f>
        <v>8067.7867761721127</v>
      </c>
      <c r="G47" s="13">
        <f>F47*E47</f>
        <v>389270.71195030445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VLOOKUP(B48,IN_03_26!$B:$E,4,)</f>
        <v>694.98498880102773</v>
      </c>
      <c r="G48" s="13">
        <f>F48*E48</f>
        <v>208495.49664030832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VLOOKUP(B49,IN_03_26!$B:$E,4,)</f>
        <v>23515.201635301368</v>
      </c>
      <c r="G49" s="13">
        <f>F49*E49</f>
        <v>16460.641144710957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VLOOKUP(B50,IN_03_26!$B:$E,4,)</f>
        <v>19116.520819237598</v>
      </c>
      <c r="G50" s="13">
        <f>F50*E50</f>
        <v>11469.912491542558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VLOOKUP(B52,IN_03_26!$B:$E,4,)</f>
        <v>9301.5141163636363</v>
      </c>
      <c r="G52" s="13">
        <f>F52*E52</f>
        <v>227422.02014509091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VLOOKUP(B54,IN_03_26!$B:$E,4,)</f>
        <v>210716.04457050413</v>
      </c>
      <c r="G54" s="17">
        <f>F54*E54</f>
        <v>11589.382451377727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9" t="str">
        <f>'PT ORGANISMOS'!A2</f>
        <v>Precios de MARZO 2026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927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1451704.4968982683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VLOOKUP($B9,IN_03_26!$B:$E,4,)</f>
        <v>4786.7602774891766</v>
      </c>
      <c r="G9" s="13">
        <f>F9*E9</f>
        <v>789815.44578571408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VLOOKUP($B10,IN_03_26!$B:$E,4,)</f>
        <v>694.98498880102773</v>
      </c>
      <c r="G10" s="13">
        <f>F10*E10</f>
        <v>218920.27147232374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VLOOKUP($B11,IN_03_26!$B:$E,4,)</f>
        <v>17905.878153397054</v>
      </c>
      <c r="G11" s="13">
        <f>F11*E11</f>
        <v>46394.130295451774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VLOOKUP($B12,IN_03_26!$B:$E,4,)</f>
        <v>23515.201635301368</v>
      </c>
      <c r="G12" s="13">
        <f>F12*E12</f>
        <v>16460.641144710957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VLOOKUP($B13,IN_03_26!$B:$E,4,)</f>
        <v>19116.520819237598</v>
      </c>
      <c r="G13" s="13">
        <f>F13*E13</f>
        <v>11469.912491542558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VLOOKUP($B15,IN_03_26!$B:$E,4,)</f>
        <v>9301.5141163636363</v>
      </c>
      <c r="G15" s="13">
        <f>F15*E15</f>
        <v>358108.29347999999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VLOOKUP($B17,IN_03_26!$B:$E,4,)</f>
        <v>210716.04457050413</v>
      </c>
      <c r="G17" s="17">
        <f>F17*E17</f>
        <v>10535.802228525208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1363489.4398129869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VLOOKUP($B23,IN_03_26!$B:$E,4,)</f>
        <v>4786.7602774891766</v>
      </c>
      <c r="G23" s="13">
        <f>F23*E23</f>
        <v>713227.28134588734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VLOOKUP($B24,IN_03_26!$B:$E,4,)</f>
        <v>694.98498880102773</v>
      </c>
      <c r="G24" s="13">
        <f>F24*E24</f>
        <v>218920.27147232374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VLOOKUP($B25,IN_03_26!$B:$E,4,)</f>
        <v>17905.878153397054</v>
      </c>
      <c r="G25" s="13">
        <f>F25*E25</f>
        <v>46394.130295451774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VLOOKUP($B26,IN_03_26!$B:$E,4,)</f>
        <v>23515.201635301368</v>
      </c>
      <c r="G26" s="13">
        <f>F26*E26</f>
        <v>16460.641144710957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VLOOKUP($B27,IN_03_26!$B:$E,4,)</f>
        <v>19116.520819237598</v>
      </c>
      <c r="G27" s="13">
        <f>F27*E27</f>
        <v>11469.912491542558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VLOOKUP($B29,IN_03_26!$B:$E,4,)</f>
        <v>9301.5141163636363</v>
      </c>
      <c r="G29" s="13">
        <f>F29*E29</f>
        <v>346481.40083454543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VLOOKUP($B31,IN_03_26!$B:$E,4,)</f>
        <v>210716.04457050413</v>
      </c>
      <c r="G31" s="17">
        <f>F31*E31</f>
        <v>10535.802228525208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1270274.2051708384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VLOOKUP($B37,IN_03_26!$B:$E,4,)</f>
        <v>4786.7602774891766</v>
      </c>
      <c r="G37" s="13">
        <f>F37*E37</f>
        <v>631852.35662857129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VLOOKUP($B38,IN_03_26!$B:$E,4,)</f>
        <v>694.98498880102773</v>
      </c>
      <c r="G38" s="13">
        <f>F38*E38</f>
        <v>215445.34652831859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VLOOKUP($B39,IN_03_26!$B:$E,4,)</f>
        <v>17905.878153397054</v>
      </c>
      <c r="G39" s="13">
        <f>F39*E39</f>
        <v>34773.215373897081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VLOOKUP($B40,IN_03_26!$B:$E,4,)</f>
        <v>23515.201635301368</v>
      </c>
      <c r="G40" s="13">
        <f>F40*E40</f>
        <v>16460.641144710957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VLOOKUP($B41,IN_03_26!$B:$E,4,)</f>
        <v>19116.520819237598</v>
      </c>
      <c r="G41" s="13">
        <f>F41*E41</f>
        <v>11469.912491542558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VLOOKUP($B43,IN_03_26!$B:$E,4,)</f>
        <v>9301.5141163636363</v>
      </c>
      <c r="G43" s="13">
        <f>F43*E43</f>
        <v>349736.93077527272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VLOOKUP($B45,IN_03_26!$B:$E,4,)</f>
        <v>210716.04457050413</v>
      </c>
      <c r="G45" s="17">
        <f>F45*E45</f>
        <v>10535.802228525208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1337858.5041008382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VLOOKUP($B51,IN_03_26!$B:$E,4,)</f>
        <v>4786.7602774891766</v>
      </c>
      <c r="G51" s="13">
        <f>F51*E51</f>
        <v>641425.87718354969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VLOOKUP($B52,IN_03_26!$B:$E,4,)</f>
        <v>694.98498880102773</v>
      </c>
      <c r="G52" s="13">
        <f>F52*E52</f>
        <v>215445.34652831859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VLOOKUP($B53,IN_03_26!$B:$E,4,)</f>
        <v>17905.878153397054</v>
      </c>
      <c r="G53" s="13">
        <f>F53*E53</f>
        <v>53717.634460191162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VLOOKUP($B54,IN_03_26!$B:$E,4,)</f>
        <v>23515.201635301368</v>
      </c>
      <c r="G54" s="13">
        <f>F54*E54</f>
        <v>16460.641144710957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VLOOKUP($B55,IN_03_26!$B:$E,4,)</f>
        <v>19116.520819237598</v>
      </c>
      <c r="G55" s="13">
        <f>F55*E55</f>
        <v>11469.912491542558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VLOOKUP($B57,IN_03_26!$B:$E,4,)</f>
        <v>9301.5141163636363</v>
      </c>
      <c r="G57" s="13">
        <f>F57*E57</f>
        <v>388803.29006399994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VLOOKUP($B59,IN_03_26!$B:$E,4,)</f>
        <v>210716.04457050413</v>
      </c>
      <c r="G59" s="17">
        <f>F59*E59</f>
        <v>10535.802228525208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973110.58770098619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VLOOKUP($B65,IN_03_26!$B:$E,4,)</f>
        <v>4786.7602774891766</v>
      </c>
      <c r="G65" s="13">
        <f>F65*E65</f>
        <v>376875.99692755536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VLOOKUP($B66,IN_03_26!$B:$E,4,)</f>
        <v>694.98498880102773</v>
      </c>
      <c r="G66" s="13">
        <f>F66*E66</f>
        <v>215445.34652831859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VLOOKUP($B67,IN_03_26!$B:$E,4,)</f>
        <v>17905.878153397054</v>
      </c>
      <c r="G67" s="13">
        <f>F67*E67</f>
        <v>61417.162066151897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VLOOKUP($B68,IN_03_26!$B:$E,4,)</f>
        <v>23515.201635301368</v>
      </c>
      <c r="G68" s="13">
        <f>F68*E68</f>
        <v>16460.641144710957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VLOOKUP($B69,IN_03_26!$B:$E,4,)</f>
        <v>19116.520819237598</v>
      </c>
      <c r="G69" s="13">
        <f>F69*E69</f>
        <v>11469.912491542558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VLOOKUP($B71,IN_03_26!$B:$E,4,)</f>
        <v>9301.5141163636363</v>
      </c>
      <c r="G71" s="13">
        <f>F71*E71</f>
        <v>280905.72631418181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VLOOKUP($B73,IN_03_26!$B:$E,4,)</f>
        <v>210716.04457050413</v>
      </c>
      <c r="G73" s="17">
        <f>F73*E73</f>
        <v>10535.802228525208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100216.10091325613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VLOOKUP($B79,IN_03_26!$B:$E,4,)</f>
        <v>8067.7867761721127</v>
      </c>
      <c r="G79" s="13">
        <f t="shared" ref="G79:G85" si="0">F79*E79</f>
        <v>10326.767073500305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VLOOKUP($B80,IN_03_26!$B:$E,4,)</f>
        <v>1265.2143354123266</v>
      </c>
      <c r="G80" s="13">
        <f t="shared" si="0"/>
        <v>10121.714683298613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VLOOKUP($B81,IN_03_26!$B:$E,4,)</f>
        <v>2915.6111073871548</v>
      </c>
      <c r="G81" s="13">
        <f t="shared" si="0"/>
        <v>6122.7833255130254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VLOOKUP($B82,IN_03_26!$B:$E,4,)</f>
        <v>694.98498880102773</v>
      </c>
      <c r="G82" s="13">
        <f t="shared" si="0"/>
        <v>13899.699776020554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VLOOKUP($B83,IN_03_26!$B:$E,4,)</f>
        <v>17905.878153397054</v>
      </c>
      <c r="G83" s="13">
        <f t="shared" si="0"/>
        <v>15613.925749762231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VLOOKUP($B84,IN_03_26!$B:$E,4,)</f>
        <v>23515.201635301368</v>
      </c>
      <c r="G84" s="13">
        <f t="shared" si="0"/>
        <v>776.00165396494515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VLOOKUP($B85,IN_03_26!$B:$E,4,)</f>
        <v>19116.520819237598</v>
      </c>
      <c r="G85" s="13">
        <f t="shared" si="0"/>
        <v>630.84518703484071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VLOOKUP($B87,IN_03_26!$B:$E,4,)</f>
        <v>9301.5141163636363</v>
      </c>
      <c r="G87" s="13">
        <f>F87*E87</f>
        <v>41670.783241309095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VLOOKUP($B89,IN_03_26!$B:$E,4,)</f>
        <v>210716.04457050413</v>
      </c>
      <c r="G89" s="17">
        <f>F89*E89</f>
        <v>1053.5802228525206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1045460.3714851049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VLOOKUP($B95,IN_03_26!$B:$E,4,)</f>
        <v>4786.7602774891766</v>
      </c>
      <c r="G95" s="13">
        <f t="shared" ref="G95:G100" si="1">F95*E95</f>
        <v>71514.198545688298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VLOOKUP($B96,IN_03_26!$B:$E,4,)</f>
        <v>8067.7867761721127</v>
      </c>
      <c r="G96" s="13">
        <f t="shared" si="1"/>
        <v>423558.80574903591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VLOOKUP($B97,IN_03_26!$B:$E,4,)</f>
        <v>694.98498880102773</v>
      </c>
      <c r="G97" s="13">
        <f t="shared" si="1"/>
        <v>218920.27147232374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VLOOKUP($B98,IN_03_26!$B:$E,4,)</f>
        <v>23515.201635301368</v>
      </c>
      <c r="G98" s="13">
        <f t="shared" si="1"/>
        <v>16460.641144710957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VLOOKUP($B99,IN_03_26!$B:$E,4,)</f>
        <v>4216.1076623472263</v>
      </c>
      <c r="G99" s="13">
        <f t="shared" si="1"/>
        <v>13955.31636236932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VLOOKUP($B100,IN_03_26!$B:$E,4,)</f>
        <v>19116.520819237598</v>
      </c>
      <c r="G100" s="13">
        <f t="shared" si="1"/>
        <v>11469.912491542558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VLOOKUP($B102,IN_03_26!$B:$E,4,)</f>
        <v>9301.5141163636363</v>
      </c>
      <c r="G102" s="13">
        <f>F102*E102</f>
        <v>279045.4234909091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VLOOKUP($B104,IN_03_26!$B:$E,4,)</f>
        <v>210716.04457050413</v>
      </c>
      <c r="G104" s="17">
        <f>F104*E104</f>
        <v>10535.802228525208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1192853.2991657953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VLOOKUP($B110,IN_03_26!$B:$E,4,)</f>
        <v>4786.7602774891766</v>
      </c>
      <c r="G110" s="13">
        <f>F110*E110</f>
        <v>582070.04974268388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VLOOKUP($B111,IN_03_26!$B:$E,4,)</f>
        <v>694.98498880102773</v>
      </c>
      <c r="G111" s="13">
        <f>F111*E111</f>
        <v>215445.34652831859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VLOOKUP($B112,IN_03_26!$B:$E,4,)</f>
        <v>19704.564030599464</v>
      </c>
      <c r="G112" s="13">
        <f>F112*E112</f>
        <v>67586.654624956165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VLOOKUP($B113,IN_03_26!$B:$E,4,)</f>
        <v>23515.201635301368</v>
      </c>
      <c r="G113" s="13">
        <f>F113*E113</f>
        <v>21398.833488124244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VLOOKUP($B114,IN_03_26!$B:$E,4,)</f>
        <v>19116.520819237598</v>
      </c>
      <c r="G114" s="13">
        <f>F114*E114</f>
        <v>14910.886239005327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VLOOKUP($B116,IN_03_26!$B:$E,4,)</f>
        <v>9301.5141163636363</v>
      </c>
      <c r="G116" s="13">
        <f>F116*E116</f>
        <v>280905.72631418181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VLOOKUP($B118,IN_03_26!$B:$E,4,)</f>
        <v>210716.04457050413</v>
      </c>
      <c r="G118" s="17">
        <f>F118*E118</f>
        <v>10535.802228525208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1347483.3614176989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VLOOKUP($B124,IN_03_26!$B:$E,4,)</f>
        <v>4786.7602774891766</v>
      </c>
      <c r="G124" s="13">
        <f>F124*E124</f>
        <v>705568.46490190469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VLOOKUP($B125,IN_03_26!$B:$E,4,)</f>
        <v>694.98498880102773</v>
      </c>
      <c r="G125" s="13">
        <f>F125*E125</f>
        <v>215445.34652831859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VLOOKUP($B126,IN_03_26!$B:$E,4,)</f>
        <v>19704.564030599464</v>
      </c>
      <c r="G126" s="13">
        <f>F126*E126</f>
        <v>38266.263347424159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VLOOKUP($B127,IN_03_26!$B:$E,4,)</f>
        <v>23515.201635301368</v>
      </c>
      <c r="G127" s="13">
        <f>F127*E127</f>
        <v>16460.641144710957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VLOOKUP($B128,IN_03_26!$B:$E,4,)</f>
        <v>19116.520819237598</v>
      </c>
      <c r="G128" s="13">
        <f>F128*E128</f>
        <v>11469.912491542558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VLOOKUP($B130,IN_03_26!$B:$E,4,)</f>
        <v>9301.5141163636363</v>
      </c>
      <c r="G130" s="13">
        <f>F130*E130</f>
        <v>349736.93077527272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VLOOKUP($B132,IN_03_26!$B:$E,4,)</f>
        <v>210716.04457050413</v>
      </c>
      <c r="G132" s="17">
        <f>F132*E132</f>
        <v>10535.802228525208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1691256.1536513381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VLOOKUP($B138,IN_03_26!$B:$E,4,)</f>
        <v>4786.7602774891766</v>
      </c>
      <c r="G138" s="13">
        <f>F138*E138</f>
        <v>1036333.6000764067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VLOOKUP($B139,IN_03_26!$B:$E,4,)</f>
        <v>694.98498880102773</v>
      </c>
      <c r="G139" s="13">
        <f>F139*E139</f>
        <v>218920.27147232374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VLOOKUP($B140,IN_03_26!$B:$E,4,)</f>
        <v>19704.564030599464</v>
      </c>
      <c r="G140" s="13">
        <f>F140*E140</f>
        <v>51054.525403283216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VLOOKUP($B141,IN_03_26!$B:$E,4,)</f>
        <v>23515.201635301368</v>
      </c>
      <c r="G141" s="13">
        <f>F141*E141</f>
        <v>16460.641144710957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VLOOKUP($B142,IN_03_26!$B:$E,4,)</f>
        <v>19116.520819237598</v>
      </c>
      <c r="G142" s="13">
        <f>F142*E142</f>
        <v>11469.912491542558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VLOOKUP($B144,IN_03_26!$B:$E,4,)</f>
        <v>9301.5141163636363</v>
      </c>
      <c r="G144" s="13">
        <f>F144*E144</f>
        <v>346481.40083454543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VLOOKUP($B146,IN_03_26!$B:$E,4,)</f>
        <v>210716.04457050413</v>
      </c>
      <c r="G146" s="17">
        <f>F146*E146</f>
        <v>10535.802228525208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IN_03_26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IN_03_26!Títulos_a_imprimir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Administrador</cp:lastModifiedBy>
  <cp:lastPrinted>2026-03-31T16:14:23Z</cp:lastPrinted>
  <dcterms:created xsi:type="dcterms:W3CDTF">2013-06-29T12:58:03Z</dcterms:created>
  <dcterms:modified xsi:type="dcterms:W3CDTF">2026-05-06T13:08:09Z</dcterms:modified>
</cp:coreProperties>
</file>